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Dropbox (Naviga Assistance)\Naviga Assistance Dropbox\Naviga Assistance Team Folder\BA_Carthamus\2_Rekonstrukce rozvodů\VZ01 - čp. 140 - 144\"/>
    </mc:Choice>
  </mc:AlternateContent>
  <xr:revisionPtr revIDLastSave="0" documentId="13_ncr:1_{DE379B87-3FC8-498B-8FE6-8B673D18EAFA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ace stavby" sheetId="1" r:id="rId1"/>
    <sheet name="1 - Vytápění" sheetId="2" r:id="rId2"/>
    <sheet name="Pokyny pro vyplnění" sheetId="3" r:id="rId3"/>
  </sheets>
  <definedNames>
    <definedName name="_xlnm._FilterDatabase" localSheetId="1" hidden="1">'1 - Vytápění'!$C$99:$K$417</definedName>
    <definedName name="_xlnm.Print_Titles" localSheetId="1">'1 - Vytápění'!$99:$99</definedName>
    <definedName name="_xlnm.Print_Titles" localSheetId="0">'Rekapitulace stavby'!$52:$52</definedName>
    <definedName name="_xlnm.Print_Area" localSheetId="1">'1 - Vytápění'!$C$4:$J$39,'1 - Vytápění'!$C$45:$J$81,'1 - Vytápění'!$C$87:$K$417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2" i="2" l="1"/>
  <c r="J411" i="2"/>
  <c r="J37" i="2"/>
  <c r="J36" i="2"/>
  <c r="AY55" i="1" s="1"/>
  <c r="J35" i="2"/>
  <c r="AX55" i="1" s="1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0" i="2"/>
  <c r="BH410" i="2"/>
  <c r="BG410" i="2"/>
  <c r="BF410" i="2"/>
  <c r="T410" i="2"/>
  <c r="T409" i="2" s="1"/>
  <c r="R410" i="2"/>
  <c r="R409" i="2" s="1"/>
  <c r="P410" i="2"/>
  <c r="P409" i="2" s="1"/>
  <c r="BI408" i="2"/>
  <c r="BH408" i="2"/>
  <c r="BG408" i="2"/>
  <c r="BF408" i="2"/>
  <c r="T408" i="2"/>
  <c r="T407" i="2" s="1"/>
  <c r="R408" i="2"/>
  <c r="R407" i="2" s="1"/>
  <c r="P408" i="2"/>
  <c r="P407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4" i="2"/>
  <c r="BH384" i="2"/>
  <c r="BG384" i="2"/>
  <c r="BF384" i="2"/>
  <c r="T384" i="2"/>
  <c r="R384" i="2"/>
  <c r="P384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8" i="2"/>
  <c r="BH378" i="2"/>
  <c r="BG378" i="2"/>
  <c r="BF378" i="2"/>
  <c r="T378" i="2"/>
  <c r="R378" i="2"/>
  <c r="P378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8" i="2"/>
  <c r="BH358" i="2"/>
  <c r="BG358" i="2"/>
  <c r="BF358" i="2"/>
  <c r="T358" i="2"/>
  <c r="R358" i="2"/>
  <c r="P358" i="2"/>
  <c r="BI356" i="2"/>
  <c r="BH356" i="2"/>
  <c r="BG356" i="2"/>
  <c r="BF356" i="2"/>
  <c r="T356" i="2"/>
  <c r="R356" i="2"/>
  <c r="P356" i="2"/>
  <c r="BI354" i="2"/>
  <c r="BH354" i="2"/>
  <c r="BG354" i="2"/>
  <c r="BF354" i="2"/>
  <c r="T354" i="2"/>
  <c r="R354" i="2"/>
  <c r="P354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7" i="2"/>
  <c r="BH137" i="2"/>
  <c r="BG137" i="2"/>
  <c r="BF137" i="2"/>
  <c r="T137" i="2"/>
  <c r="T136" i="2" s="1"/>
  <c r="R137" i="2"/>
  <c r="R136" i="2" s="1"/>
  <c r="P137" i="2"/>
  <c r="P136" i="2" s="1"/>
  <c r="BI134" i="2"/>
  <c r="BH134" i="2"/>
  <c r="BG134" i="2"/>
  <c r="BF134" i="2"/>
  <c r="T134" i="2"/>
  <c r="T133" i="2" s="1"/>
  <c r="R134" i="2"/>
  <c r="R133" i="2" s="1"/>
  <c r="P134" i="2"/>
  <c r="P133" i="2" s="1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R123" i="2"/>
  <c r="P123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9" i="2"/>
  <c r="BH109" i="2"/>
  <c r="BG109" i="2"/>
  <c r="BF109" i="2"/>
  <c r="T109" i="2"/>
  <c r="R109" i="2"/>
  <c r="P109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3" i="2"/>
  <c r="BH103" i="2"/>
  <c r="BG103" i="2"/>
  <c r="BF103" i="2"/>
  <c r="T103" i="2"/>
  <c r="R103" i="2"/>
  <c r="P103" i="2"/>
  <c r="F94" i="2"/>
  <c r="E92" i="2"/>
  <c r="F52" i="2"/>
  <c r="E50" i="2"/>
  <c r="J24" i="2"/>
  <c r="E24" i="2"/>
  <c r="J97" i="2" s="1"/>
  <c r="J23" i="2"/>
  <c r="J21" i="2"/>
  <c r="E21" i="2"/>
  <c r="J54" i="2" s="1"/>
  <c r="J20" i="2"/>
  <c r="J18" i="2"/>
  <c r="E18" i="2"/>
  <c r="F97" i="2" s="1"/>
  <c r="J17" i="2"/>
  <c r="J15" i="2"/>
  <c r="E15" i="2"/>
  <c r="F96" i="2" s="1"/>
  <c r="J14" i="2"/>
  <c r="J12" i="2"/>
  <c r="J94" i="2" s="1"/>
  <c r="E7" i="2"/>
  <c r="E90" i="2" s="1"/>
  <c r="L50" i="1"/>
  <c r="AM50" i="1"/>
  <c r="AM49" i="1"/>
  <c r="L49" i="1"/>
  <c r="AM47" i="1"/>
  <c r="L47" i="1"/>
  <c r="L45" i="1"/>
  <c r="L44" i="1"/>
  <c r="J414" i="2"/>
  <c r="J189" i="2"/>
  <c r="J233" i="2"/>
  <c r="J186" i="2"/>
  <c r="J150" i="2"/>
  <c r="BK207" i="2"/>
  <c r="J408" i="2"/>
  <c r="BK305" i="2"/>
  <c r="BK117" i="2"/>
  <c r="J194" i="2"/>
  <c r="J254" i="2"/>
  <c r="BK198" i="2"/>
  <c r="J317" i="2"/>
  <c r="J313" i="2"/>
  <c r="BK396" i="2"/>
  <c r="J198" i="2"/>
  <c r="BK170" i="2"/>
  <c r="J323" i="2"/>
  <c r="J415" i="2"/>
  <c r="BK301" i="2"/>
  <c r="J207" i="2"/>
  <c r="J301" i="2"/>
  <c r="J234" i="2"/>
  <c r="J212" i="2"/>
  <c r="BK329" i="2"/>
  <c r="J399" i="2"/>
  <c r="J238" i="2"/>
  <c r="BK148" i="2"/>
  <c r="BK175" i="2"/>
  <c r="BK140" i="2"/>
  <c r="J131" i="2"/>
  <c r="J372" i="2"/>
  <c r="BK277" i="2"/>
  <c r="BK225" i="2"/>
  <c r="J161" i="2"/>
  <c r="BK332" i="2"/>
  <c r="J321" i="2"/>
  <c r="J307" i="2"/>
  <c r="J262" i="2"/>
  <c r="BK254" i="2"/>
  <c r="J246" i="2"/>
  <c r="J163" i="2"/>
  <c r="BK362" i="2"/>
  <c r="J164" i="2"/>
  <c r="BK210" i="2"/>
  <c r="BK327" i="2"/>
  <c r="BK158" i="2"/>
  <c r="J158" i="2"/>
  <c r="J286" i="2"/>
  <c r="J103" i="2"/>
  <c r="J165" i="2"/>
  <c r="J171" i="2"/>
  <c r="J219" i="2"/>
  <c r="J410" i="2"/>
  <c r="J329" i="2"/>
  <c r="J344" i="2"/>
  <c r="BK273" i="2"/>
  <c r="J127" i="2"/>
  <c r="BK131" i="2"/>
  <c r="J404" i="2"/>
  <c r="J334" i="2"/>
  <c r="BK400" i="2"/>
  <c r="J184" i="2"/>
  <c r="J371" i="2"/>
  <c r="BK142" i="2"/>
  <c r="BK171" i="2"/>
  <c r="J390" i="2"/>
  <c r="BK358" i="2"/>
  <c r="J309" i="2"/>
  <c r="J331" i="2"/>
  <c r="BK119" i="2"/>
  <c r="BK200" i="2"/>
  <c r="BK413" i="2"/>
  <c r="BK370" i="2"/>
  <c r="BK382" i="2"/>
  <c r="J370" i="2"/>
  <c r="BK113" i="2"/>
  <c r="BK202" i="2"/>
  <c r="BK228" i="2"/>
  <c r="J369" i="2"/>
  <c r="J222" i="2"/>
  <c r="BK384" i="2"/>
  <c r="BK394" i="2"/>
  <c r="J117" i="2"/>
  <c r="BK314" i="2"/>
  <c r="BK262" i="2"/>
  <c r="BK352" i="2"/>
  <c r="BK199" i="2"/>
  <c r="BK172" i="2"/>
  <c r="BK349" i="2"/>
  <c r="BK167" i="2"/>
  <c r="BK216" i="2"/>
  <c r="BK335" i="2"/>
  <c r="BK214" i="2"/>
  <c r="BK226" i="2"/>
  <c r="J105" i="2"/>
  <c r="J182" i="2"/>
  <c r="J310" i="2"/>
  <c r="BK105" i="2"/>
  <c r="J109" i="2"/>
  <c r="BK388" i="2"/>
  <c r="J202" i="2"/>
  <c r="J200" i="2"/>
  <c r="BK220" i="2"/>
  <c r="J248" i="2"/>
  <c r="BK237" i="2"/>
  <c r="BK252" i="2"/>
  <c r="J225" i="2"/>
  <c r="J338" i="2"/>
  <c r="J197" i="2"/>
  <c r="BK323" i="2"/>
  <c r="BK221" i="2"/>
  <c r="BK331" i="2"/>
  <c r="BK156" i="2"/>
  <c r="BK238" i="2"/>
  <c r="J297" i="2"/>
  <c r="J217" i="2"/>
  <c r="BK417" i="2"/>
  <c r="J231" i="2"/>
  <c r="J325" i="2"/>
  <c r="BK288" i="2"/>
  <c r="BK233" i="2"/>
  <c r="BK206" i="2"/>
  <c r="J270" i="2"/>
  <c r="J327" i="2"/>
  <c r="BK299" i="2"/>
  <c r="BK408" i="2"/>
  <c r="J177" i="2"/>
  <c r="J167" i="2"/>
  <c r="J216" i="2"/>
  <c r="J396" i="2"/>
  <c r="BK236" i="2"/>
  <c r="BK354" i="2"/>
  <c r="J352" i="2"/>
  <c r="BK109" i="2"/>
  <c r="BK152" i="2"/>
  <c r="BK366" i="2"/>
  <c r="J400" i="2"/>
  <c r="J229" i="2"/>
  <c r="BK398" i="2"/>
  <c r="J210" i="2"/>
  <c r="J397" i="2"/>
  <c r="BK196" i="2"/>
  <c r="J378" i="2"/>
  <c r="BK279" i="2"/>
  <c r="J292" i="2"/>
  <c r="BK404" i="2"/>
  <c r="J178" i="2"/>
  <c r="BK347" i="2"/>
  <c r="J386" i="2"/>
  <c r="J156" i="2"/>
  <c r="J205" i="2"/>
  <c r="J179" i="2"/>
  <c r="BK338" i="2"/>
  <c r="J364" i="2"/>
  <c r="J129" i="2"/>
  <c r="BK181" i="2"/>
  <c r="J356" i="2"/>
  <c r="J314" i="2"/>
  <c r="J226" i="2"/>
  <c r="J291" i="2"/>
  <c r="J191" i="2"/>
  <c r="BK285" i="2"/>
  <c r="BK218" i="2"/>
  <c r="J417" i="2"/>
  <c r="J250" i="2"/>
  <c r="BK294" i="2"/>
  <c r="J366" i="2"/>
  <c r="BK164" i="2"/>
  <c r="J315" i="2"/>
  <c r="BK134" i="2"/>
  <c r="J170" i="2"/>
  <c r="J362" i="2"/>
  <c r="J196" i="2"/>
  <c r="BK399" i="2"/>
  <c r="BK203" i="2"/>
  <c r="BK319" i="2"/>
  <c r="J303" i="2"/>
  <c r="J146" i="2"/>
  <c r="J333" i="2"/>
  <c r="BK256" i="2"/>
  <c r="BK360" i="2"/>
  <c r="J272" i="2"/>
  <c r="BK189" i="2"/>
  <c r="J343" i="2"/>
  <c r="BK386" i="2"/>
  <c r="BK315" i="2"/>
  <c r="J187" i="2"/>
  <c r="BK297" i="2"/>
  <c r="BK168" i="2"/>
  <c r="J213" i="2"/>
  <c r="J394" i="2"/>
  <c r="BK283" i="2"/>
  <c r="J199" i="2"/>
  <c r="J140" i="2"/>
  <c r="J185" i="2"/>
  <c r="J142" i="2"/>
  <c r="J206" i="2"/>
  <c r="J384" i="2"/>
  <c r="J264" i="2"/>
  <c r="BK268" i="2"/>
  <c r="BK219" i="2"/>
  <c r="J188" i="2"/>
  <c r="J360" i="2"/>
  <c r="BK150" i="2"/>
  <c r="J176" i="2"/>
  <c r="J203" i="2"/>
  <c r="BK415" i="2"/>
  <c r="J354" i="2"/>
  <c r="BK364" i="2"/>
  <c r="J347" i="2"/>
  <c r="BK177" i="2"/>
  <c r="BK169" i="2"/>
  <c r="BK129" i="2"/>
  <c r="J413" i="2"/>
  <c r="J380" i="2"/>
  <c r="BK229" i="2"/>
  <c r="J341" i="2"/>
  <c r="BK343" i="2"/>
  <c r="BK280" i="2"/>
  <c r="BK111" i="2"/>
  <c r="BK211" i="2"/>
  <c r="J282" i="2"/>
  <c r="J236" i="2"/>
  <c r="BK204" i="2"/>
  <c r="BK345" i="2"/>
  <c r="BK154" i="2"/>
  <c r="J123" i="2"/>
  <c r="J299" i="2"/>
  <c r="BK397" i="2"/>
  <c r="J287" i="2"/>
  <c r="BK215" i="2"/>
  <c r="J224" i="2"/>
  <c r="J209" i="2"/>
  <c r="BK313" i="2"/>
  <c r="J195" i="2"/>
  <c r="J169" i="2"/>
  <c r="BK185" i="2"/>
  <c r="J183" i="2"/>
  <c r="BK213" i="2"/>
  <c r="J237" i="2"/>
  <c r="BK307" i="2"/>
  <c r="J305" i="2"/>
  <c r="BK376" i="2"/>
  <c r="BK146" i="2"/>
  <c r="J280" i="2"/>
  <c r="J244" i="2"/>
  <c r="BK416" i="2"/>
  <c r="J228" i="2"/>
  <c r="BK410" i="2"/>
  <c r="J388" i="2"/>
  <c r="BK244" i="2"/>
  <c r="BK372" i="2"/>
  <c r="BK182" i="2"/>
  <c r="BK137" i="2"/>
  <c r="BK209" i="2"/>
  <c r="J346" i="2"/>
  <c r="J256" i="2"/>
  <c r="J125" i="2"/>
  <c r="BK144" i="2"/>
  <c r="J258" i="2"/>
  <c r="BK344" i="2"/>
  <c r="BK264" i="2"/>
  <c r="J121" i="2"/>
  <c r="J392" i="2"/>
  <c r="BK378" i="2"/>
  <c r="J218" i="2"/>
  <c r="BK250" i="2"/>
  <c r="J373" i="2"/>
  <c r="BK291" i="2"/>
  <c r="AS54" i="1"/>
  <c r="BK289" i="2"/>
  <c r="BK325" i="2"/>
  <c r="J283" i="2"/>
  <c r="J235" i="2"/>
  <c r="J111" i="2"/>
  <c r="BK402" i="2"/>
  <c r="BK107" i="2"/>
  <c r="BK179" i="2"/>
  <c r="J402" i="2"/>
  <c r="BK222" i="2"/>
  <c r="J336" i="2"/>
  <c r="BK272" i="2"/>
  <c r="BK258" i="2"/>
  <c r="J221" i="2"/>
  <c r="J192" i="2"/>
  <c r="BK224" i="2"/>
  <c r="BK240" i="2"/>
  <c r="BK321" i="2"/>
  <c r="BK356" i="2"/>
  <c r="J376" i="2"/>
  <c r="BK193" i="2"/>
  <c r="J252" i="2"/>
  <c r="BK346" i="2"/>
  <c r="J113" i="2"/>
  <c r="BK309" i="2"/>
  <c r="J230" i="2"/>
  <c r="J273" i="2"/>
  <c r="J332" i="2"/>
  <c r="J201" i="2"/>
  <c r="J294" i="2"/>
  <c r="J260" i="2"/>
  <c r="BK165" i="2"/>
  <c r="J211" i="2"/>
  <c r="BK174" i="2"/>
  <c r="BK334" i="2"/>
  <c r="J382" i="2"/>
  <c r="J345" i="2"/>
  <c r="BK178" i="2"/>
  <c r="J175" i="2"/>
  <c r="J115" i="2"/>
  <c r="BK166" i="2"/>
  <c r="J288" i="2"/>
  <c r="BK317" i="2"/>
  <c r="BK205" i="2"/>
  <c r="BK274" i="2"/>
  <c r="J285" i="2"/>
  <c r="BK197" i="2"/>
  <c r="BK231" i="2"/>
  <c r="J220" i="2"/>
  <c r="BK176" i="2"/>
  <c r="BK369" i="2"/>
  <c r="BK246" i="2"/>
  <c r="J398" i="2"/>
  <c r="BK208" i="2"/>
  <c r="J181" i="2"/>
  <c r="BK192" i="2"/>
  <c r="J232" i="2"/>
  <c r="J134" i="2"/>
  <c r="BK188" i="2"/>
  <c r="BK242" i="2"/>
  <c r="J227" i="2"/>
  <c r="J174" i="2"/>
  <c r="BK115" i="2"/>
  <c r="BK187" i="2"/>
  <c r="BK270" i="2"/>
  <c r="BK336" i="2"/>
  <c r="BK234" i="2"/>
  <c r="J208" i="2"/>
  <c r="J279" i="2"/>
  <c r="J416" i="2"/>
  <c r="J242" i="2"/>
  <c r="J268" i="2"/>
  <c r="J289" i="2"/>
  <c r="BK282" i="2"/>
  <c r="J223" i="2"/>
  <c r="BK248" i="2"/>
  <c r="BK286" i="2"/>
  <c r="J172" i="2"/>
  <c r="BK201" i="2"/>
  <c r="BK373" i="2"/>
  <c r="BK303" i="2"/>
  <c r="BK121" i="2"/>
  <c r="J284" i="2"/>
  <c r="BK103" i="2"/>
  <c r="BK161" i="2"/>
  <c r="BK308" i="2"/>
  <c r="J214" i="2"/>
  <c r="BK310" i="2"/>
  <c r="BK212" i="2"/>
  <c r="J311" i="2"/>
  <c r="BK390" i="2"/>
  <c r="BK195" i="2"/>
  <c r="J240" i="2"/>
  <c r="J349" i="2"/>
  <c r="J204" i="2"/>
  <c r="BK260" i="2"/>
  <c r="J274" i="2"/>
  <c r="J358" i="2"/>
  <c r="J335" i="2"/>
  <c r="J154" i="2"/>
  <c r="J277" i="2"/>
  <c r="BK333" i="2"/>
  <c r="BK392" i="2"/>
  <c r="BK284" i="2"/>
  <c r="BK371" i="2"/>
  <c r="BK414" i="2"/>
  <c r="J166" i="2"/>
  <c r="BK374" i="2"/>
  <c r="BK227" i="2"/>
  <c r="J215" i="2"/>
  <c r="BK163" i="2"/>
  <c r="J137" i="2"/>
  <c r="BK287" i="2"/>
  <c r="J319" i="2"/>
  <c r="BK380" i="2"/>
  <c r="BK123" i="2"/>
  <c r="J144" i="2"/>
  <c r="BK341" i="2"/>
  <c r="J193" i="2"/>
  <c r="BK223" i="2"/>
  <c r="BK235" i="2"/>
  <c r="BK186" i="2"/>
  <c r="J374" i="2"/>
  <c r="BK184" i="2"/>
  <c r="BK127" i="2"/>
  <c r="J119" i="2"/>
  <c r="BK412" i="2"/>
  <c r="BK232" i="2"/>
  <c r="BK292" i="2"/>
  <c r="BK230" i="2"/>
  <c r="BK311" i="2"/>
  <c r="BK191" i="2"/>
  <c r="J152" i="2"/>
  <c r="J308" i="2"/>
  <c r="J107" i="2"/>
  <c r="BK125" i="2"/>
  <c r="BK194" i="2"/>
  <c r="J168" i="2"/>
  <c r="BK183" i="2"/>
  <c r="BK217" i="2"/>
  <c r="J148" i="2"/>
  <c r="T326" i="2" l="1"/>
  <c r="R102" i="2"/>
  <c r="P160" i="2"/>
  <c r="P239" i="2"/>
  <c r="R259" i="2"/>
  <c r="T267" i="2"/>
  <c r="P296" i="2"/>
  <c r="R326" i="2"/>
  <c r="R340" i="2"/>
  <c r="P351" i="2"/>
  <c r="P139" i="2"/>
  <c r="R139" i="2"/>
  <c r="BK239" i="2"/>
  <c r="J239" i="2" s="1"/>
  <c r="J66" i="2" s="1"/>
  <c r="P251" i="2"/>
  <c r="T259" i="2"/>
  <c r="R276" i="2"/>
  <c r="R368" i="2"/>
  <c r="T102" i="2"/>
  <c r="T160" i="2"/>
  <c r="R251" i="2"/>
  <c r="BK267" i="2"/>
  <c r="P276" i="2"/>
  <c r="R296" i="2"/>
  <c r="T340" i="2"/>
  <c r="R351" i="2"/>
  <c r="T351" i="2"/>
  <c r="P102" i="2"/>
  <c r="R160" i="2"/>
  <c r="BK251" i="2"/>
  <c r="J251" i="2" s="1"/>
  <c r="J67" i="2" s="1"/>
  <c r="P259" i="2"/>
  <c r="R267" i="2"/>
  <c r="T276" i="2"/>
  <c r="BK326" i="2"/>
  <c r="J326" i="2" s="1"/>
  <c r="J73" i="2" s="1"/>
  <c r="BK340" i="2"/>
  <c r="J340" i="2" s="1"/>
  <c r="J74" i="2" s="1"/>
  <c r="P368" i="2"/>
  <c r="P411" i="2"/>
  <c r="P406" i="2" s="1"/>
  <c r="BK102" i="2"/>
  <c r="J102" i="2" s="1"/>
  <c r="J61" i="2" s="1"/>
  <c r="BK139" i="2"/>
  <c r="J139" i="2" s="1"/>
  <c r="J64" i="2" s="1"/>
  <c r="T139" i="2"/>
  <c r="R239" i="2"/>
  <c r="BK259" i="2"/>
  <c r="J259" i="2" s="1"/>
  <c r="J68" i="2" s="1"/>
  <c r="BK276" i="2"/>
  <c r="J276" i="2" s="1"/>
  <c r="J71" i="2" s="1"/>
  <c r="T296" i="2"/>
  <c r="BK351" i="2"/>
  <c r="J351" i="2" s="1"/>
  <c r="J75" i="2" s="1"/>
  <c r="BK368" i="2"/>
  <c r="J368" i="2" s="1"/>
  <c r="J76" i="2" s="1"/>
  <c r="R411" i="2"/>
  <c r="R406" i="2" s="1"/>
  <c r="BK160" i="2"/>
  <c r="J160" i="2" s="1"/>
  <c r="J65" i="2" s="1"/>
  <c r="T239" i="2"/>
  <c r="T251" i="2"/>
  <c r="P267" i="2"/>
  <c r="BK296" i="2"/>
  <c r="J296" i="2" s="1"/>
  <c r="J72" i="2" s="1"/>
  <c r="P326" i="2"/>
  <c r="P340" i="2"/>
  <c r="T368" i="2"/>
  <c r="BK411" i="2"/>
  <c r="J80" i="2" s="1"/>
  <c r="T411" i="2"/>
  <c r="T406" i="2" s="1"/>
  <c r="BK133" i="2"/>
  <c r="J133" i="2" s="1"/>
  <c r="J62" i="2" s="1"/>
  <c r="BK136" i="2"/>
  <c r="J136" i="2" s="1"/>
  <c r="J63" i="2" s="1"/>
  <c r="BK409" i="2"/>
  <c r="J409" i="2" s="1"/>
  <c r="J79" i="2" s="1"/>
  <c r="BK407" i="2"/>
  <c r="J407" i="2" s="1"/>
  <c r="J78" i="2" s="1"/>
  <c r="E48" i="2"/>
  <c r="BE113" i="2"/>
  <c r="BE117" i="2"/>
  <c r="BE142" i="2"/>
  <c r="BE156" i="2"/>
  <c r="BE163" i="2"/>
  <c r="BE167" i="2"/>
  <c r="BE170" i="2"/>
  <c r="BE176" i="2"/>
  <c r="BE177" i="2"/>
  <c r="BE183" i="2"/>
  <c r="BE184" i="2"/>
  <c r="BE188" i="2"/>
  <c r="BE202" i="2"/>
  <c r="BE231" i="2"/>
  <c r="BE238" i="2"/>
  <c r="BE250" i="2"/>
  <c r="BE252" i="2"/>
  <c r="BE311" i="2"/>
  <c r="BE315" i="2"/>
  <c r="BE338" i="2"/>
  <c r="BE362" i="2"/>
  <c r="F54" i="2"/>
  <c r="J55" i="2"/>
  <c r="J96" i="2"/>
  <c r="BE119" i="2"/>
  <c r="BE137" i="2"/>
  <c r="BE144" i="2"/>
  <c r="BE148" i="2"/>
  <c r="BE150" i="2"/>
  <c r="BE158" i="2"/>
  <c r="BE164" i="2"/>
  <c r="BE172" i="2"/>
  <c r="BE179" i="2"/>
  <c r="BE182" i="2"/>
  <c r="BE185" i="2"/>
  <c r="BE186" i="2"/>
  <c r="BE203" i="2"/>
  <c r="BE204" i="2"/>
  <c r="BE205" i="2"/>
  <c r="BE209" i="2"/>
  <c r="BE214" i="2"/>
  <c r="BE219" i="2"/>
  <c r="BE221" i="2"/>
  <c r="BE223" i="2"/>
  <c r="BE225" i="2"/>
  <c r="BE228" i="2"/>
  <c r="BE230" i="2"/>
  <c r="BE236" i="2"/>
  <c r="BE240" i="2"/>
  <c r="BE244" i="2"/>
  <c r="BE277" i="2"/>
  <c r="BE292" i="2"/>
  <c r="BE299" i="2"/>
  <c r="BE308" i="2"/>
  <c r="BE314" i="2"/>
  <c r="BE317" i="2"/>
  <c r="BE329" i="2"/>
  <c r="BE333" i="2"/>
  <c r="BE360" i="2"/>
  <c r="BE366" i="2"/>
  <c r="BE369" i="2"/>
  <c r="BE370" i="2"/>
  <c r="BE376" i="2"/>
  <c r="J52" i="2"/>
  <c r="F55" i="2"/>
  <c r="BE105" i="2"/>
  <c r="BE109" i="2"/>
  <c r="BE111" i="2"/>
  <c r="BE115" i="2"/>
  <c r="BE121" i="2"/>
  <c r="BE123" i="2"/>
  <c r="BE127" i="2"/>
  <c r="BE131" i="2"/>
  <c r="BE134" i="2"/>
  <c r="BE146" i="2"/>
  <c r="BE152" i="2"/>
  <c r="BE154" i="2"/>
  <c r="BE161" i="2"/>
  <c r="BE168" i="2"/>
  <c r="BE169" i="2"/>
  <c r="BE171" i="2"/>
  <c r="BE178" i="2"/>
  <c r="BE189" i="2"/>
  <c r="BE195" i="2"/>
  <c r="BE199" i="2"/>
  <c r="BE207" i="2"/>
  <c r="BE208" i="2"/>
  <c r="BE211" i="2"/>
  <c r="BE212" i="2"/>
  <c r="BE213" i="2"/>
  <c r="BE222" i="2"/>
  <c r="BE226" i="2"/>
  <c r="BE227" i="2"/>
  <c r="BE229" i="2"/>
  <c r="BE246" i="2"/>
  <c r="BE248" i="2"/>
  <c r="BE260" i="2"/>
  <c r="BE279" i="2"/>
  <c r="BE282" i="2"/>
  <c r="BE291" i="2"/>
  <c r="BE301" i="2"/>
  <c r="BE303" i="2"/>
  <c r="BE310" i="2"/>
  <c r="BE313" i="2"/>
  <c r="BE323" i="2"/>
  <c r="BE336" i="2"/>
  <c r="BE364" i="2"/>
  <c r="BE378" i="2"/>
  <c r="BE380" i="2"/>
  <c r="BE386" i="2"/>
  <c r="BE103" i="2"/>
  <c r="BE107" i="2"/>
  <c r="BE125" i="2"/>
  <c r="BE129" i="2"/>
  <c r="BE140" i="2"/>
  <c r="BE165" i="2"/>
  <c r="BE166" i="2"/>
  <c r="BE174" i="2"/>
  <c r="BE175" i="2"/>
  <c r="BE181" i="2"/>
  <c r="BE197" i="2"/>
  <c r="BE201" i="2"/>
  <c r="BE217" i="2"/>
  <c r="BE234" i="2"/>
  <c r="BE242" i="2"/>
  <c r="BE256" i="2"/>
  <c r="BE264" i="2"/>
  <c r="BE288" i="2"/>
  <c r="BE294" i="2"/>
  <c r="BE297" i="2"/>
  <c r="BE307" i="2"/>
  <c r="BE319" i="2"/>
  <c r="BE332" i="2"/>
  <c r="BE349" i="2"/>
  <c r="BE374" i="2"/>
  <c r="BE187" i="2"/>
  <c r="BE224" i="2"/>
  <c r="BE232" i="2"/>
  <c r="BE233" i="2"/>
  <c r="BE235" i="2"/>
  <c r="BE237" i="2"/>
  <c r="BE262" i="2"/>
  <c r="BE270" i="2"/>
  <c r="BE274" i="2"/>
  <c r="BE280" i="2"/>
  <c r="BE285" i="2"/>
  <c r="BE321" i="2"/>
  <c r="BE327" i="2"/>
  <c r="BE334" i="2"/>
  <c r="BE343" i="2"/>
  <c r="BE354" i="2"/>
  <c r="BE358" i="2"/>
  <c r="BE382" i="2"/>
  <c r="BE384" i="2"/>
  <c r="BE392" i="2"/>
  <c r="BE394" i="2"/>
  <c r="BE254" i="2"/>
  <c r="BE268" i="2"/>
  <c r="BE272" i="2"/>
  <c r="BE273" i="2"/>
  <c r="BE289" i="2"/>
  <c r="BE341" i="2"/>
  <c r="BE344" i="2"/>
  <c r="BE347" i="2"/>
  <c r="BE356" i="2"/>
  <c r="BE371" i="2"/>
  <c r="BE372" i="2"/>
  <c r="BE388" i="2"/>
  <c r="BE390" i="2"/>
  <c r="BE396" i="2"/>
  <c r="BE402" i="2"/>
  <c r="BE192" i="2"/>
  <c r="BE198" i="2"/>
  <c r="BE200" i="2"/>
  <c r="BE206" i="2"/>
  <c r="BE210" i="2"/>
  <c r="BE258" i="2"/>
  <c r="BE283" i="2"/>
  <c r="BE284" i="2"/>
  <c r="BE287" i="2"/>
  <c r="BE309" i="2"/>
  <c r="BE331" i="2"/>
  <c r="BE397" i="2"/>
  <c r="BE398" i="2"/>
  <c r="BE404" i="2"/>
  <c r="BE191" i="2"/>
  <c r="BE193" i="2"/>
  <c r="BE194" i="2"/>
  <c r="BE196" i="2"/>
  <c r="BE215" i="2"/>
  <c r="BE216" i="2"/>
  <c r="BE218" i="2"/>
  <c r="BE220" i="2"/>
  <c r="BE286" i="2"/>
  <c r="BE305" i="2"/>
  <c r="BE325" i="2"/>
  <c r="BE335" i="2"/>
  <c r="BE345" i="2"/>
  <c r="BE346" i="2"/>
  <c r="BE352" i="2"/>
  <c r="BE373" i="2"/>
  <c r="BE399" i="2"/>
  <c r="BE400" i="2"/>
  <c r="BE408" i="2"/>
  <c r="BE410" i="2"/>
  <c r="BE412" i="2"/>
  <c r="BE413" i="2"/>
  <c r="BE414" i="2"/>
  <c r="BE415" i="2"/>
  <c r="BE416" i="2"/>
  <c r="BE417" i="2"/>
  <c r="J34" i="2"/>
  <c r="AW55" i="1" s="1"/>
  <c r="F37" i="2"/>
  <c r="BD55" i="1" s="1"/>
  <c r="BD54" i="1" s="1"/>
  <c r="W33" i="1" s="1"/>
  <c r="F35" i="2"/>
  <c r="BB55" i="1" s="1"/>
  <c r="BB54" i="1" s="1"/>
  <c r="AX54" i="1" s="1"/>
  <c r="F34" i="2"/>
  <c r="BA55" i="1" s="1"/>
  <c r="BA54" i="1" s="1"/>
  <c r="W30" i="1" s="1"/>
  <c r="F36" i="2"/>
  <c r="BC55" i="1" s="1"/>
  <c r="BC54" i="1" s="1"/>
  <c r="W32" i="1" s="1"/>
  <c r="R266" i="2" l="1"/>
  <c r="P101" i="2"/>
  <c r="BK266" i="2"/>
  <c r="J266" i="2" s="1"/>
  <c r="J69" i="2" s="1"/>
  <c r="T266" i="2"/>
  <c r="T101" i="2"/>
  <c r="R101" i="2"/>
  <c r="R100" i="2" s="1"/>
  <c r="P266" i="2"/>
  <c r="P100" i="2" s="1"/>
  <c r="AU55" i="1" s="1"/>
  <c r="AU54" i="1" s="1"/>
  <c r="J267" i="2"/>
  <c r="J70" i="2" s="1"/>
  <c r="BK406" i="2"/>
  <c r="J406" i="2" s="1"/>
  <c r="J77" i="2" s="1"/>
  <c r="BK101" i="2"/>
  <c r="J101" i="2" s="1"/>
  <c r="J60" i="2" s="1"/>
  <c r="AW54" i="1"/>
  <c r="AK30" i="1" s="1"/>
  <c r="AY54" i="1"/>
  <c r="W31" i="1"/>
  <c r="F33" i="2"/>
  <c r="AZ55" i="1" s="1"/>
  <c r="AZ54" i="1" s="1"/>
  <c r="W29" i="1" s="1"/>
  <c r="J33" i="2"/>
  <c r="AV55" i="1" s="1"/>
  <c r="AT55" i="1" s="1"/>
  <c r="T100" i="2" l="1"/>
  <c r="BK100" i="2"/>
  <c r="J100" i="2" s="1"/>
  <c r="J59" i="2" s="1"/>
  <c r="AV54" i="1"/>
  <c r="AK29" i="1" s="1"/>
  <c r="J30" i="2" l="1"/>
  <c r="AG55" i="1" s="1"/>
  <c r="AG54" i="1" s="1"/>
  <c r="AT54" i="1"/>
  <c r="AN54" i="1" l="1"/>
  <c r="AK26" i="1"/>
  <c r="AK35" i="1" s="1"/>
  <c r="J39" i="2"/>
  <c r="AN55" i="1"/>
</calcChain>
</file>

<file path=xl/sharedStrings.xml><?xml version="1.0" encoding="utf-8"?>
<sst xmlns="http://schemas.openxmlformats.org/spreadsheetml/2006/main" count="4317" uniqueCount="1131">
  <si>
    <t>Export Komplet</t>
  </si>
  <si>
    <t>VZ</t>
  </si>
  <si>
    <t>2.0</t>
  </si>
  <si>
    <t/>
  </si>
  <si>
    <t>False</t>
  </si>
  <si>
    <t>{06778263-369d-4323-b57d-9232deeb6aa5}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</si>
  <si>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</si>
  <si>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</si>
  <si>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</si>
  <si>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</si>
  <si>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</si>
  <si>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</si>
  <si>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</si>
  <si>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</si>
  <si>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</t>
  </si>
  <si>
    <t>Stavba:</t>
  </si>
  <si>
    <t>Rekonstrukce rozvodů tepla Mír 1 větev II Cu_rozpočet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</si>
  <si>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</si>
  <si>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</si>
  <si>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</si>
  <si>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</si>
  <si>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</si>
  <si>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</si>
  <si>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</si>
  <si>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</si>
  <si>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</si>
  <si>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</si>
  <si>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</si>
  <si>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</si>
  <si>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</si>
  <si>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</si>
  <si>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</si>
  <si>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</si>
  <si>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</si>
  <si>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</si>
  <si>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</si>
  <si>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</si>
  <si>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</si>
  <si>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</si>
  <si>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</si>
  <si>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</si>
  <si>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</si>
  <si>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</si>
  <si>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</si>
  <si>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</si>
  <si>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</si>
  <si>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</si>
  <si>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</si>
  <si>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</si>
  <si>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</si>
  <si>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</si>
  <si>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</si>
  <si>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</si>
  <si>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</si>
  <si>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</si>
  <si>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</si>
  <si>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</si>
  <si>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</si>
  <si>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</si>
  <si>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</si>
  <si>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</si>
  <si>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</si>
  <si>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</si>
  <si>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</si>
  <si>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</si>
  <si>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</si>
  <si>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</si>
  <si>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</si>
  <si>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</si>
  <si>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</si>
  <si>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Vytápění</t>
  </si>
  <si>
    <t>STA</t>
  </si>
  <si>
    <t>{bc51408c-68b7-4576-bc8f-364b78685956}</t>
  </si>
  <si>
    <t>2</t>
  </si>
  <si>
    <t>KRYCÍ LIST SOUPISU PRACÍ</t>
  </si>
  <si>
    <t>Objekt:</t>
  </si>
  <si>
    <t>1 - Vytápění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</si>
  <si>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</si>
  <si>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</si>
  <si>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</si>
  <si>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</si>
  <si>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</si>
  <si>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</si>
  <si>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</si>
  <si>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</si>
  <si>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</si>
  <si>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</si>
  <si>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</si>
  <si>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</si>
  <si>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</si>
  <si>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</si>
  <si>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</si>
  <si>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</si>
  <si>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</si>
  <si>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</si>
  <si>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</si>
  <si>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</si>
  <si>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 xml:space="preserve">    722 - Zdravotechnika - vnitřní vodovod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</si>
  <si>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</si>
  <si>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</si>
  <si>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</si>
  <si>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</si>
  <si>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</si>
  <si>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</si>
  <si>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</si>
  <si>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</si>
  <si>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</si>
  <si>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</si>
  <si>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</si>
  <si>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</si>
  <si>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</si>
  <si>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</si>
  <si>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</si>
  <si>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</si>
  <si>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</si>
  <si>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</si>
  <si>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</si>
  <si>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</si>
  <si>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</si>
  <si>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</si>
  <si>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</si>
  <si>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</si>
  <si>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m2</t>
  </si>
  <si>
    <t>CS ÚRS 2023 01</t>
  </si>
  <si>
    <t>4</t>
  </si>
  <si>
    <t>Online PSC</t>
  </si>
  <si>
    <t>https://podminky.urs.cz/item/CS_URS_2023_01/113107523</t>
  </si>
  <si>
    <t>3</t>
  </si>
  <si>
    <t>113107525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</si>
  <si>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400 do 500 mm</t>
  </si>
  <si>
    <t>6</t>
  </si>
  <si>
    <t>https://podminky.urs.cz/item/CS_URS_2023_01/113107525</t>
  </si>
  <si>
    <t>113107532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</si>
  <si>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150 do 300 mm</t>
  </si>
  <si>
    <t>8</t>
  </si>
  <si>
    <t>https://podminky.urs.cz/item/CS_URS_2023_01/113107532</t>
  </si>
  <si>
    <t>5</t>
  </si>
  <si>
    <t>113107542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</si>
  <si>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</si>
  <si>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10</t>
  </si>
  <si>
    <t>https://podminky.urs.cz/item/CS_URS_2023_01/113107542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</si>
  <si>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</si>
  <si>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</si>
  <si>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12</t>
  </si>
  <si>
    <t>https://podminky.urs.cz/item/CS_URS_2023_01/113107543</t>
  </si>
  <si>
    <t>7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</si>
  <si>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</si>
  <si>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</si>
  <si>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</si>
  <si>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14</t>
  </si>
  <si>
    <t>https://podminky.urs.cz/item/CS_URS_2023_01/113201111</t>
  </si>
  <si>
    <t>113201112</t>
  </si>
  <si>
    <t>Vytrhání obrub s vybouráním lože, s přemístěním hmot na skládku na vzdálenost do 3 m nebo s naložením na dopravní prostředek silničních ležatých</t>
  </si>
  <si>
    <t>16</t>
  </si>
  <si>
    <t>https://podminky.urs.cz/item/CS_URS_2023_01/113201112</t>
  </si>
  <si>
    <t>9</t>
  </si>
  <si>
    <t>132251254</t>
  </si>
  <si>
    <t>Hloubení nezapažených rýh šířky přes 800 do 2 000 mm strojně s urovnáním dna do předepsaného profilu a spádu v hornině třídy těžitelnosti I skupiny 3 přes 100 do 500 m3</t>
  </si>
  <si>
    <t>m3</t>
  </si>
  <si>
    <t>18</t>
  </si>
  <si>
    <t>https://podminky.urs.cz/item/CS_URS_2023_01/132251254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</si>
  <si>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</si>
  <si>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</si>
  <si>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24</t>
  </si>
  <si>
    <t>https://podminky.urs.cz/item/CS_URS_2023_01/162351103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</si>
  <si>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</si>
  <si>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</si>
  <si>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</si>
  <si>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26</t>
  </si>
  <si>
    <t>https://podminky.urs.cz/item/CS_URS_2023_01/162751117</t>
  </si>
  <si>
    <t>167151111</t>
  </si>
  <si>
    <t>Nakládání, skládání a překládání neulehlého výkopku nebo sypaniny strojně nakládání, množství přes 100 m3, z hornin třídy těžitelnosti I, skupiny 1 až 3</t>
  </si>
  <si>
    <t>28</t>
  </si>
  <si>
    <t>https://podminky.urs.cz/item/CS_URS_2023_01/167151111</t>
  </si>
  <si>
    <t>171251201</t>
  </si>
  <si>
    <t>Uložení sypaniny na skládky nebo meziskládky bez hutnění s upravením uložené sypaniny do předepsaného tvaru</t>
  </si>
  <si>
    <t>30</t>
  </si>
  <si>
    <t>https://podminky.urs.cz/item/CS_URS_2023_01/171251201</t>
  </si>
  <si>
    <t>171201231</t>
  </si>
  <si>
    <t>Poplatek za uložení stavebního odpadu na recyklační skládce (skládkovné) zeminy a kamení zatříděného do Katalogu odpadů pod kódem 17 05 04</t>
  </si>
  <si>
    <t>t</t>
  </si>
  <si>
    <t>32</t>
  </si>
  <si>
    <t>https://podminky.urs.cz/item/CS_URS_2023_01/171201231</t>
  </si>
  <si>
    <t>17</t>
  </si>
  <si>
    <t>174151101</t>
  </si>
  <si>
    <t>Zásyp sypaninou z jakékoliv horniny strojně s uložením výkopku ve vrstvách se zhutněním jam, šachet, rýh nebo kolem objektů v těchto vykopávkách</t>
  </si>
  <si>
    <t>34</t>
  </si>
  <si>
    <t>https://podminky.urs.cz/item/CS_URS_2023_01/174151101</t>
  </si>
  <si>
    <t>Zakládání</t>
  </si>
  <si>
    <t>279232513</t>
  </si>
  <si>
    <t>Postupná podezdívka základového zdiva jakékoliv tloušťky, bez výkopu a zapažení na maltu cementovou cihlami betonovými</t>
  </si>
  <si>
    <t>36</t>
  </si>
  <si>
    <t>https://podminky.urs.cz/item/CS_URS_2023_01/279232513</t>
  </si>
  <si>
    <t>Vodorovné konstrukce</t>
  </si>
  <si>
    <t>19</t>
  </si>
  <si>
    <t>451573111</t>
  </si>
  <si>
    <t>Lože pod potrubí, stoky a drobné objekty v otevřeném výkopu z písku a štěrkopísku do 63 mm</t>
  </si>
  <si>
    <t>38</t>
  </si>
  <si>
    <t>https://podminky.urs.cz/item/CS_URS_2023_01/451573111</t>
  </si>
  <si>
    <t>Komunikace pozemní</t>
  </si>
  <si>
    <t>20</t>
  </si>
  <si>
    <t>566901143</t>
  </si>
  <si>
    <t>Vyspravení podkladu po překopech inženýrských sítí plochy do 15 m2 s rozprostřením a zhutněním kamenivem hrubým drceným tl. 200 mm</t>
  </si>
  <si>
    <t>40</t>
  </si>
  <si>
    <t>https://podminky.urs.cz/item/CS_URS_2023_01/566901143</t>
  </si>
  <si>
    <t>566901232</t>
  </si>
  <si>
    <t>Vyspravení podkladu po překopech inženýrských sítí plochy přes 15 m2 s rozprostřením a zhutněním štěrkodrtí tl. 150 mm</t>
  </si>
  <si>
    <t>42</t>
  </si>
  <si>
    <t>https://podminky.urs.cz/item/CS_URS_2023_01/566901232</t>
  </si>
  <si>
    <t>22</t>
  </si>
  <si>
    <t>566901233</t>
  </si>
  <si>
    <t>Vyspravení podkladu po překopech inženýrských sítí plochy přes 15 m2 s rozprostřením a zhutněním štěrkodrtí tl. 200 mm</t>
  </si>
  <si>
    <t>44</t>
  </si>
  <si>
    <t>https://podminky.urs.cz/item/CS_URS_2023_01/566901233</t>
  </si>
  <si>
    <t>23</t>
  </si>
  <si>
    <t>566901234</t>
  </si>
  <si>
    <t>Vyspravení podkladu po překopech inženýrských sítí plochy přes 15 m2 s rozprostřením a zhutněním štěrkodrtí tl. 250 mm</t>
  </si>
  <si>
    <t>46</t>
  </si>
  <si>
    <t>https://podminky.urs.cz/item/CS_URS_2023_01/566901234</t>
  </si>
  <si>
    <t>566901242</t>
  </si>
  <si>
    <t>Vyspravení podkladu po překopech inženýrských sítí plochy přes 15 m2 s rozprostřením a zhutněním kamenivem hrubým drceným tl. 150 mm</t>
  </si>
  <si>
    <t>48</t>
  </si>
  <si>
    <t>https://podminky.urs.cz/item/CS_URS_2023_01/566901242</t>
  </si>
  <si>
    <t>25</t>
  </si>
  <si>
    <t>566901244</t>
  </si>
  <si>
    <t>Vyspravení podkladu po překopech inženýrských sítí plochy přes 15 m2 s rozprostřením a zhutněním kamenivem hrubým drceným tl. 250 mm</t>
  </si>
  <si>
    <t>50</t>
  </si>
  <si>
    <t>https://podminky.urs.cz/item/CS_URS_2023_01/566901244</t>
  </si>
  <si>
    <t>566901261</t>
  </si>
  <si>
    <t>Vyspravení podkladu po překopech inženýrských sítí plochy přes 15 m2 s rozprostřením a zhutněním obalovaným kamenivem ACP (OK) tl. 100 mm</t>
  </si>
  <si>
    <t>52</t>
  </si>
  <si>
    <t>https://podminky.urs.cz/item/CS_URS_2023_01/566901261</t>
  </si>
  <si>
    <t>27</t>
  </si>
  <si>
    <t>566901262</t>
  </si>
  <si>
    <t>Vyspravení podkladu po překopech inženýrských sítí plochy přes 15 m2 s rozprostřením a zhutněním obalovaným kamenivem ACP (OK) tl. 150 mm</t>
  </si>
  <si>
    <t>54</t>
  </si>
  <si>
    <t>https://podminky.urs.cz/item/CS_URS_2023_01/566901262</t>
  </si>
  <si>
    <t>572341112</t>
  </si>
  <si>
    <t>Vyspravení krytu komunikací po překopech inženýrských sítí plochy přes 15 m2 asfaltovým betonem ACO (AB), po zhutnění tl. přes 50 do 70 mm</t>
  </si>
  <si>
    <t>56</t>
  </si>
  <si>
    <t>https://podminky.urs.cz/item/CS_URS_2023_01/572341112</t>
  </si>
  <si>
    <t>29</t>
  </si>
  <si>
    <t>581131211</t>
  </si>
  <si>
    <t>Kryt cementobetonový silničních komunikací skupiny CB II tl. 200 mm</t>
  </si>
  <si>
    <t>58</t>
  </si>
  <si>
    <t>https://podminky.urs.cz/item/CS_URS_2023_01/581131211</t>
  </si>
  <si>
    <t>Trubní vedení</t>
  </si>
  <si>
    <t>866211004</t>
  </si>
  <si>
    <t>Montáž potrubí z trub ocelových předizolovaných DN 50, vnějšího průměru D 140 mm</t>
  </si>
  <si>
    <t>60</t>
  </si>
  <si>
    <t>https://podminky.urs.cz/item/CS_URS_2023_01/866211004</t>
  </si>
  <si>
    <t>31</t>
  </si>
  <si>
    <t>M</t>
  </si>
  <si>
    <t>552R0001</t>
  </si>
  <si>
    <t>PIP 130 B DN 50/140 D 60,3 x 2,9 ocelová trubka svařovaná, iz.tř.2. přímé potrubí á 12m .</t>
  </si>
  <si>
    <t>62</t>
  </si>
  <si>
    <t>552R0002</t>
  </si>
  <si>
    <t>LB 90° (1+1m) .</t>
  </si>
  <si>
    <t>kus</t>
  </si>
  <si>
    <t>64</t>
  </si>
  <si>
    <t>33</t>
  </si>
  <si>
    <t>552R0003</t>
  </si>
  <si>
    <t>LB 30° (1+1m) .</t>
  </si>
  <si>
    <t>66</t>
  </si>
  <si>
    <t>552R0004</t>
  </si>
  <si>
    <t>LB 15° (1+1m) .</t>
  </si>
  <si>
    <t>68</t>
  </si>
  <si>
    <t>35</t>
  </si>
  <si>
    <t>552R0005</t>
  </si>
  <si>
    <t>Spojka 140 kompletní</t>
  </si>
  <si>
    <t>70</t>
  </si>
  <si>
    <t>552R0006</t>
  </si>
  <si>
    <t>Ukončovací manžeta REC 140 .</t>
  </si>
  <si>
    <t>72</t>
  </si>
  <si>
    <t>37</t>
  </si>
  <si>
    <t>552R0007</t>
  </si>
  <si>
    <t>Labyrintové těsnění 140 .</t>
  </si>
  <si>
    <t>74</t>
  </si>
  <si>
    <t>552R0008</t>
  </si>
  <si>
    <t>Dilatační polštář 2000x1000x40</t>
  </si>
  <si>
    <t>76</t>
  </si>
  <si>
    <t>39</t>
  </si>
  <si>
    <t>552R0009</t>
  </si>
  <si>
    <t>Monitorovací systém HP-02 .</t>
  </si>
  <si>
    <t>78</t>
  </si>
  <si>
    <t>866231005</t>
  </si>
  <si>
    <t>Montáž potrubí z trub ocelových předizolovaných DN 65, vnějšího průměru D 160 mm</t>
  </si>
  <si>
    <t>80</t>
  </si>
  <si>
    <t>https://podminky.urs.cz/item/CS_URS_2023_01/866231005</t>
  </si>
  <si>
    <t>41</t>
  </si>
  <si>
    <t>552R0010</t>
  </si>
  <si>
    <t>PIP 130 B DN 65/160 D 76,1 x 2,9 ocelová trubka svařovaná, iz.tř.2. Přímé potrubí á 12m .</t>
  </si>
  <si>
    <t>82</t>
  </si>
  <si>
    <t>552R0011</t>
  </si>
  <si>
    <t>Spojka 160 kompletní</t>
  </si>
  <si>
    <t>84</t>
  </si>
  <si>
    <t>43</t>
  </si>
  <si>
    <t>552R0012</t>
  </si>
  <si>
    <t>Ukončovací manžeta REC 160 .</t>
  </si>
  <si>
    <t>86</t>
  </si>
  <si>
    <t>552R0013</t>
  </si>
  <si>
    <t>Labyrintové těsnění 160 .</t>
  </si>
  <si>
    <t>88</t>
  </si>
  <si>
    <t>45</t>
  </si>
  <si>
    <t>552R0014</t>
  </si>
  <si>
    <t>90</t>
  </si>
  <si>
    <t>866241006</t>
  </si>
  <si>
    <t>Montáž potrubí z trub ocelových předizolovaných DN 80, vnějšího průměru D 180 mm</t>
  </si>
  <si>
    <t>92</t>
  </si>
  <si>
    <t>https://podminky.urs.cz/item/CS_URS_2023_01/866241006</t>
  </si>
  <si>
    <t>47</t>
  </si>
  <si>
    <t>552R0015</t>
  </si>
  <si>
    <t>PIP 130 B DN 80/180 D 88,9 x 3,2 ocelová trubka svařovaná, iz.tř.2. Přímé potrubí á 12m .</t>
  </si>
  <si>
    <t>94</t>
  </si>
  <si>
    <t>552R0016</t>
  </si>
  <si>
    <t>96</t>
  </si>
  <si>
    <t>49</t>
  </si>
  <si>
    <t>552R0017</t>
  </si>
  <si>
    <t>OT 80/180 - 50/140 (1,5+1m)</t>
  </si>
  <si>
    <t>98</t>
  </si>
  <si>
    <t>552R0018</t>
  </si>
  <si>
    <t>Spojka 180 kompletní</t>
  </si>
  <si>
    <t>100</t>
  </si>
  <si>
    <t>51</t>
  </si>
  <si>
    <t>552R0019</t>
  </si>
  <si>
    <t>Spojka 180/160 kompletní</t>
  </si>
  <si>
    <t>102</t>
  </si>
  <si>
    <t>552R0020</t>
  </si>
  <si>
    <t>Ocelová redukce 88,9 / 76,1</t>
  </si>
  <si>
    <t>104</t>
  </si>
  <si>
    <t>53</t>
  </si>
  <si>
    <t>552R0021</t>
  </si>
  <si>
    <t>106</t>
  </si>
  <si>
    <t>552R0022</t>
  </si>
  <si>
    <t>108</t>
  </si>
  <si>
    <t>55</t>
  </si>
  <si>
    <t>866261008</t>
  </si>
  <si>
    <t>Montáž potrubí z trub ocelových předizolovaných DN 100, vnějšího průměru D 225 mm</t>
  </si>
  <si>
    <t>110</t>
  </si>
  <si>
    <t>https://podminky.urs.cz/item/CS_URS_2023_01/866261008</t>
  </si>
  <si>
    <t>552R0023</t>
  </si>
  <si>
    <t>PIP 130 B DN 100/225 D 114,3 x 3,6 ocelová trubka svařovaná, iz.tř.2. Přímé potrubí á 12m .</t>
  </si>
  <si>
    <t>112</t>
  </si>
  <si>
    <t>57</t>
  </si>
  <si>
    <t>552R0024</t>
  </si>
  <si>
    <t>114</t>
  </si>
  <si>
    <t>552R0025</t>
  </si>
  <si>
    <t>116</t>
  </si>
  <si>
    <t>59</t>
  </si>
  <si>
    <t>552R0026</t>
  </si>
  <si>
    <t>OT 100/225 - 50/140 (1,5+1m)</t>
  </si>
  <si>
    <t>118</t>
  </si>
  <si>
    <t>552R0027</t>
  </si>
  <si>
    <t>Spojka 225 kompletní</t>
  </si>
  <si>
    <t>120</t>
  </si>
  <si>
    <t>61</t>
  </si>
  <si>
    <t>552R0028</t>
  </si>
  <si>
    <t>Ukončovací manžeta REC 225 .</t>
  </si>
  <si>
    <t>122</t>
  </si>
  <si>
    <t>552R0029</t>
  </si>
  <si>
    <t>Labyrintové těsnění 225 .</t>
  </si>
  <si>
    <t>124</t>
  </si>
  <si>
    <t>63</t>
  </si>
  <si>
    <t>552R0030</t>
  </si>
  <si>
    <t>126</t>
  </si>
  <si>
    <t>552R0031</t>
  </si>
  <si>
    <t>128</t>
  </si>
  <si>
    <t>65</t>
  </si>
  <si>
    <t>866211R01</t>
  </si>
  <si>
    <t>Montáž potrubí předizolovaného měděného DN 32 vnějšího průměru D 125 mm</t>
  </si>
  <si>
    <t>130</t>
  </si>
  <si>
    <t>552R0032</t>
  </si>
  <si>
    <t>Přímé potrubí á 5m, PIP CU DN32/125, D35x1,5, iz.tř.2.</t>
  </si>
  <si>
    <t>132</t>
  </si>
  <si>
    <t>67</t>
  </si>
  <si>
    <t>552R0033</t>
  </si>
  <si>
    <t>134</t>
  </si>
  <si>
    <t>552R0034</t>
  </si>
  <si>
    <t>136</t>
  </si>
  <si>
    <t>69</t>
  </si>
  <si>
    <t>552R0035</t>
  </si>
  <si>
    <t>138</t>
  </si>
  <si>
    <t>552R0036</t>
  </si>
  <si>
    <t>Spojka 125 kompletní vč. Lisovací spojky.</t>
  </si>
  <si>
    <t>140</t>
  </si>
  <si>
    <t>71</t>
  </si>
  <si>
    <t>552R0037</t>
  </si>
  <si>
    <t>Ukončovací manžeta REC 125 .</t>
  </si>
  <si>
    <t>142</t>
  </si>
  <si>
    <t>552R0038</t>
  </si>
  <si>
    <t>Labyrintové těsnění 125 .</t>
  </si>
  <si>
    <t>144</t>
  </si>
  <si>
    <t>73</t>
  </si>
  <si>
    <t>552R0039</t>
  </si>
  <si>
    <t>146</t>
  </si>
  <si>
    <t>552R0040</t>
  </si>
  <si>
    <t>Monitorovací systém HP-02</t>
  </si>
  <si>
    <t>148</t>
  </si>
  <si>
    <t>866211R02</t>
  </si>
  <si>
    <t>Montáž potrubí předizolovaného měděného DN 40 vnějšího průměru D 125 mm</t>
  </si>
  <si>
    <t>150</t>
  </si>
  <si>
    <t>552R0041</t>
  </si>
  <si>
    <t>Přímé potrubí á 5m, PIP CU DN40/125, D42x1,5, iz.tř.2.</t>
  </si>
  <si>
    <t>152</t>
  </si>
  <si>
    <t>77</t>
  </si>
  <si>
    <t>552R0043</t>
  </si>
  <si>
    <t>Spojka 125 kompletní vč. Lisovací spojky .</t>
  </si>
  <si>
    <t>154</t>
  </si>
  <si>
    <t>552R0044</t>
  </si>
  <si>
    <t>156</t>
  </si>
  <si>
    <t>79</t>
  </si>
  <si>
    <t>552R0045</t>
  </si>
  <si>
    <t>158</t>
  </si>
  <si>
    <t>552R0046</t>
  </si>
  <si>
    <t>160</t>
  </si>
  <si>
    <t>81</t>
  </si>
  <si>
    <t>866211R03.1</t>
  </si>
  <si>
    <t>Montáž potrubí předizolovaného měděného DN 50 vnějšího průměru D 140 mm</t>
  </si>
  <si>
    <t>162</t>
  </si>
  <si>
    <t>552R0047</t>
  </si>
  <si>
    <t>Přímé potrubí á 5m, PIP CU DN 50/140 D 54 x 2, iz.tř.2.</t>
  </si>
  <si>
    <t>164</t>
  </si>
  <si>
    <t>83</t>
  </si>
  <si>
    <t>552R0048</t>
  </si>
  <si>
    <t>LB 90° (1+1m)</t>
  </si>
  <si>
    <t>166</t>
  </si>
  <si>
    <t>552R0049</t>
  </si>
  <si>
    <t>LB 30° (1+1m)</t>
  </si>
  <si>
    <t>168</t>
  </si>
  <si>
    <t>85</t>
  </si>
  <si>
    <t>552R0050</t>
  </si>
  <si>
    <t>170</t>
  </si>
  <si>
    <t>552R0051</t>
  </si>
  <si>
    <t>Spojka 140 kompletní vč. Lisovací spojky.</t>
  </si>
  <si>
    <t>172</t>
  </si>
  <si>
    <t>87</t>
  </si>
  <si>
    <t>552R0052</t>
  </si>
  <si>
    <t>Spojka 140/125 kompletní vč. Lisovací spojky.</t>
  </si>
  <si>
    <t>174</t>
  </si>
  <si>
    <t>552R0053</t>
  </si>
  <si>
    <t>Cu redukce DN 50/40.</t>
  </si>
  <si>
    <t>176</t>
  </si>
  <si>
    <t>89</t>
  </si>
  <si>
    <t>552R0054</t>
  </si>
  <si>
    <t>178</t>
  </si>
  <si>
    <t>552R0055</t>
  </si>
  <si>
    <t>Labyrintové těsnění 160</t>
  </si>
  <si>
    <t>180</t>
  </si>
  <si>
    <t>91</t>
  </si>
  <si>
    <t>552R0056</t>
  </si>
  <si>
    <t>Dilatační polštář 2000x1000x40 .</t>
  </si>
  <si>
    <t>182</t>
  </si>
  <si>
    <t>552R0057</t>
  </si>
  <si>
    <t>184</t>
  </si>
  <si>
    <t>93</t>
  </si>
  <si>
    <t>866231R04.1</t>
  </si>
  <si>
    <t>Montáž potrubí předizolovaného měděného DN 65 vnějšího průměru D 160 mm</t>
  </si>
  <si>
    <t>186</t>
  </si>
  <si>
    <t>552R0058</t>
  </si>
  <si>
    <t>Přímé potrubí á 5m, PIP CU DN 65/160 D 76 x 2, iz.tř.2.</t>
  </si>
  <si>
    <t>188</t>
  </si>
  <si>
    <t>95</t>
  </si>
  <si>
    <t>552R0059</t>
  </si>
  <si>
    <t>190</t>
  </si>
  <si>
    <t>552R0060</t>
  </si>
  <si>
    <t>192</t>
  </si>
  <si>
    <t>97</t>
  </si>
  <si>
    <t>552R0061</t>
  </si>
  <si>
    <t>OT 65/160 - 50/140 (1,5+1m) .</t>
  </si>
  <si>
    <t>194</t>
  </si>
  <si>
    <t>552R0062</t>
  </si>
  <si>
    <t>Spojka 160 kompletní vč. Lisovací spojky.</t>
  </si>
  <si>
    <t>196</t>
  </si>
  <si>
    <t>99</t>
  </si>
  <si>
    <t>552R0063</t>
  </si>
  <si>
    <t>198</t>
  </si>
  <si>
    <t>552R0064</t>
  </si>
  <si>
    <t>200</t>
  </si>
  <si>
    <t>101</t>
  </si>
  <si>
    <t>552R0065</t>
  </si>
  <si>
    <t>202</t>
  </si>
  <si>
    <t>552R0066</t>
  </si>
  <si>
    <t>204</t>
  </si>
  <si>
    <t>103</t>
  </si>
  <si>
    <t>866231R99</t>
  </si>
  <si>
    <t>Vypuštění a napuštění systému</t>
  </si>
  <si>
    <t>206</t>
  </si>
  <si>
    <t>Ostatní konstrukce a práce, bourání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</si>
  <si>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</si>
  <si>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</si>
  <si>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208</t>
  </si>
  <si>
    <t>https://podminky.urs.cz/item/CS_URS_2023_01/916131213</t>
  </si>
  <si>
    <t>105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</si>
  <si>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</si>
  <si>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</si>
  <si>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210</t>
  </si>
  <si>
    <t>https://podminky.urs.cz/item/CS_URS_2023_01/916231213</t>
  </si>
  <si>
    <t>961031311</t>
  </si>
  <si>
    <t>Bourání základů ze zdiva cihelného na maltu vápennou nebo vápenocementovou</t>
  </si>
  <si>
    <t>212</t>
  </si>
  <si>
    <t>https://podminky.urs.cz/item/CS_URS_2023_01/961031311</t>
  </si>
  <si>
    <t>107</t>
  </si>
  <si>
    <t>961044111</t>
  </si>
  <si>
    <t>Bourání základů z betonu prostého</t>
  </si>
  <si>
    <t>214</t>
  </si>
  <si>
    <t>https://podminky.urs.cz/item/CS_URS_2023_01/961044111</t>
  </si>
  <si>
    <t>963015111</t>
  </si>
  <si>
    <t>Demontáž prefabrikovaných krycích desek kanálů, šachet nebo žump hmotnosti do 0,06 t</t>
  </si>
  <si>
    <t>216</t>
  </si>
  <si>
    <t>https://podminky.urs.cz/item/CS_URS_2023_01/963015111</t>
  </si>
  <si>
    <t>109</t>
  </si>
  <si>
    <t>963015R01</t>
  </si>
  <si>
    <t>Demontáž prefabrikovaných krycích desek kanálů, šachet nebo žump do hmotnosti 0,06 t, pro opětovné použití</t>
  </si>
  <si>
    <t>218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</si>
  <si>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</si>
  <si>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</si>
  <si>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</si>
  <si>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</si>
  <si>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220</t>
  </si>
  <si>
    <t>https://podminky.urs.cz/item/CS_URS_2023_01/997013111</t>
  </si>
  <si>
    <t>111</t>
  </si>
  <si>
    <t>997013501</t>
  </si>
  <si>
    <t>Odvoz suti a vybouraných hmot na skládku nebo meziskládku se složením, na vzdálenost do 1 km</t>
  </si>
  <si>
    <t>222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</si>
  <si>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</si>
  <si>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</si>
  <si>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</si>
  <si>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224</t>
  </si>
  <si>
    <t>https://podminky.urs.cz/item/CS_URS_2023_01/997013509</t>
  </si>
  <si>
    <t>113</t>
  </si>
  <si>
    <t>997013R01</t>
  </si>
  <si>
    <t>Poplatek za uložení na skládce (skládkovné) stavebního odpadu</t>
  </si>
  <si>
    <t>226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</si>
  <si>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</si>
  <si>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</si>
  <si>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</si>
  <si>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</si>
  <si>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228</t>
  </si>
  <si>
    <t>https://podminky.urs.cz/item/CS_URS_2023_01/998225111</t>
  </si>
  <si>
    <t>115</t>
  </si>
  <si>
    <t>998272201</t>
  </si>
  <si>
    <t>Přesun hmot pro trubní vedení z ocelových trub svařovaných pro vodovody, plynovody, teplovody, shybky, produktovody v otevřeném výkopu dopravní vzdálenost do 15 m</t>
  </si>
  <si>
    <t>230</t>
  </si>
  <si>
    <t>https://podminky.urs.cz/item/CS_URS_2023_01/998272201</t>
  </si>
  <si>
    <t>998272228</t>
  </si>
  <si>
    <t>Přesun hmot pro trubní vedení z ocelových trub svařovaných Příplatek k cenám za zvětšený přesun přes vymezenou největší dopravní vzdálenost přes 3000 do 5000 m</t>
  </si>
  <si>
    <t>232</t>
  </si>
  <si>
    <t>https://podminky.urs.cz/item/CS_URS_2023_01/998272228</t>
  </si>
  <si>
    <t>PSV</t>
  </si>
  <si>
    <t>Práce a dodávky PSV</t>
  </si>
  <si>
    <t>711</t>
  </si>
  <si>
    <t>Izolace proti vodě, vlhkosti a plynům</t>
  </si>
  <si>
    <t>117</t>
  </si>
  <si>
    <t>711113001</t>
  </si>
  <si>
    <t>Provedení izolace proti zemní vlhkosti natěradly a tmely za studena podhledu P nátěrem penetračním</t>
  </si>
  <si>
    <t>234</t>
  </si>
  <si>
    <t>https://podminky.urs.cz/item/CS_URS_2023_01/711113001</t>
  </si>
  <si>
    <t>711142559</t>
  </si>
  <si>
    <t>Provedení izolace proti zemní vlhkosti pásy přitavením NAIP na ploše svislé S</t>
  </si>
  <si>
    <t>236</t>
  </si>
  <si>
    <t>https://podminky.urs.cz/item/CS_URS_2023_01/711142559</t>
  </si>
  <si>
    <t>119</t>
  </si>
  <si>
    <t>11163150</t>
  </si>
  <si>
    <t>lak penetrační asfaltový</t>
  </si>
  <si>
    <t>238</t>
  </si>
  <si>
    <t>62855001</t>
  </si>
  <si>
    <t>pás asfaltový natavitelný modifikovaný SBS tl 4,0mm s vložkou z polyesterové rohože a spalitelnou PE fólií nebo jemnozrnným minerálním posypem na horním povrchu</t>
  </si>
  <si>
    <t>240</t>
  </si>
  <si>
    <t>211</t>
  </si>
  <si>
    <t>998711101</t>
  </si>
  <si>
    <t>Přesun hmot pro izolace proti vodě, vlhkosti a plynům stanovený z hmotnosti přesunovaného materiálu vodorovná dopravní vzdálenost do 50 m v objektech výšky do 6 m</t>
  </si>
  <si>
    <t>-269527397</t>
  </si>
  <si>
    <t>https://podminky.urs.cz/item/CS_URS_2023_01/998711101</t>
  </si>
  <si>
    <t>713</t>
  </si>
  <si>
    <t>Izolace tepelné</t>
  </si>
  <si>
    <t>121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</si>
  <si>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</si>
  <si>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</si>
  <si>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242</t>
  </si>
  <si>
    <t>https://podminky.urs.cz/item/CS_URS_2023_01/713463211</t>
  </si>
  <si>
    <t>63154532</t>
  </si>
  <si>
    <t>pouzdro izolační potrubní z minerální vlny s Al fólií max. 250/100°C 35/30mm</t>
  </si>
  <si>
    <t>244</t>
  </si>
  <si>
    <t>123</t>
  </si>
  <si>
    <t>713463212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</si>
  <si>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</si>
  <si>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246</t>
  </si>
  <si>
    <t>https://podminky.urs.cz/item/CS_URS_2023_01/713463212</t>
  </si>
  <si>
    <t>63154535</t>
  </si>
  <si>
    <t>pouzdro izolační potrubní z minerální vlny s Al fólií max. 250/100°C 60/30mm</t>
  </si>
  <si>
    <t>248</t>
  </si>
  <si>
    <t>125</t>
  </si>
  <si>
    <t>63154537</t>
  </si>
  <si>
    <t>pouzdro izolační potrubní z minerální vlny s Al fólií max. 250/100°C 76/30mm</t>
  </si>
  <si>
    <t>250</t>
  </si>
  <si>
    <t>63154535.1</t>
  </si>
  <si>
    <t>pouzdro izolační potrubní s jednostrannou Al fólií max. 250/100 °C 60/40 mm</t>
  </si>
  <si>
    <t>252</t>
  </si>
  <si>
    <t>127</t>
  </si>
  <si>
    <t>63154605</t>
  </si>
  <si>
    <t>pouzdro izolační potrubní z minerální vlny s Al fólií max. 250/100°C 60/50mm</t>
  </si>
  <si>
    <t>254</t>
  </si>
  <si>
    <t>63154607</t>
  </si>
  <si>
    <t>pouzdro izolační potrubní z minerální vlny s Al fólií max. 250/100°C 76/50mm</t>
  </si>
  <si>
    <t>256</t>
  </si>
  <si>
    <t>129</t>
  </si>
  <si>
    <t>631546R1</t>
  </si>
  <si>
    <t>pouzdro izolační potrubní s jednostrannou Al fólií max. 250/100 °C 89/60 mm</t>
  </si>
  <si>
    <t>258</t>
  </si>
  <si>
    <t>631546R2</t>
  </si>
  <si>
    <t>pouzdro izolační potrubní s jednostrannou Al fólií max. 250/100 °C 114/60 mm</t>
  </si>
  <si>
    <t>260</t>
  </si>
  <si>
    <t>131</t>
  </si>
  <si>
    <t>713491211</t>
  </si>
  <si>
    <t>Montáž izolace tepelné potrubí a ohybů - doplňky a konstrukční součástí oplechování pevného vnějšího obvodu přes 500 mm potrubí</t>
  </si>
  <si>
    <t>262</t>
  </si>
  <si>
    <t>https://podminky.urs.cz/item/CS_URS_2023_01/713491211</t>
  </si>
  <si>
    <t>19420835</t>
  </si>
  <si>
    <t>plech Al hladký polotvrdý tl 1,00mm tabule</t>
  </si>
  <si>
    <t>kg</t>
  </si>
  <si>
    <t>264</t>
  </si>
  <si>
    <t>133</t>
  </si>
  <si>
    <t>998713101</t>
  </si>
  <si>
    <t>Přesun hmot pro izolace tepelné stanovený z hmotnosti přesunovaného materiálu vodorovná dopravní vzdálenost do 50 m v objektech výšky do 6 m</t>
  </si>
  <si>
    <t>266</t>
  </si>
  <si>
    <t>https://podminky.urs.cz/item/CS_URS_2023_01/998713101</t>
  </si>
  <si>
    <t>998713193</t>
  </si>
  <si>
    <t>Přesun hmot pro izolace tepelné stanovený z hmotnosti přesunovaného materiálu Příplatek k cenám za zvětšený přesun přes vymezenou největší dopravní vzdálenost do 500 m</t>
  </si>
  <si>
    <t>268</t>
  </si>
  <si>
    <t>https://podminky.urs.cz/item/CS_URS_2023_01/998713193</t>
  </si>
  <si>
    <t>733</t>
  </si>
  <si>
    <t>Ústřední vytápění - rozvodné potrubí</t>
  </si>
  <si>
    <t>135</t>
  </si>
  <si>
    <t>733111123</t>
  </si>
  <si>
    <t>Potrubí z trubek ocelových závitových černých spojovaných svařováním bezešvých běžných středotlakých PN 16 nad 115°C DN 15</t>
  </si>
  <si>
    <t>270</t>
  </si>
  <si>
    <t>https://podminky.urs.cz/item/CS_URS_2023_01/733111123</t>
  </si>
  <si>
    <t>733111125</t>
  </si>
  <si>
    <t>Potrubí z trubek ocelových závitových černých spojovaných svařováním bezešvých běžných středotlakých PN 16 nad 115°C DN 25</t>
  </si>
  <si>
    <t>272</t>
  </si>
  <si>
    <t>https://podminky.urs.cz/item/CS_URS_2023_01/733111125</t>
  </si>
  <si>
    <t>137</t>
  </si>
  <si>
    <t>733121159</t>
  </si>
  <si>
    <t>Potrubí z trubek ocelových hladkých spojovaných svařováním černých bezešvých středotlakých T= nad +115°C Ø 60,3/4,0</t>
  </si>
  <si>
    <t>274</t>
  </si>
  <si>
    <t>https://podminky.urs.cz/item/CS_URS_2023_01/733121159</t>
  </si>
  <si>
    <t>733121162</t>
  </si>
  <si>
    <t>Potrubí z trubek ocelových hladkých spojovaných svařováním černých bezešvých středotlakých T= nad +115°C Ø 76/3,2</t>
  </si>
  <si>
    <t>276</t>
  </si>
  <si>
    <t>https://podminky.urs.cz/item/CS_URS_2023_01/733121162</t>
  </si>
  <si>
    <t>139</t>
  </si>
  <si>
    <t>733121165</t>
  </si>
  <si>
    <t>Potrubí z trubek ocelových hladkých spojovaných svařováním černých bezešvých středotlakých T= nad +115°C Ø 89/3,6</t>
  </si>
  <si>
    <t>278</t>
  </si>
  <si>
    <t>https://podminky.urs.cz/item/CS_URS_2023_01/733121165</t>
  </si>
  <si>
    <t>73312x69</t>
  </si>
  <si>
    <t>Potrubí z trubek ocelových hladkých bezešvých tvářených za tepla nízkotlakých a středotlakých Ø 114/3,6</t>
  </si>
  <si>
    <t>280</t>
  </si>
  <si>
    <t>141</t>
  </si>
  <si>
    <t>733150R01</t>
  </si>
  <si>
    <t>Trubkový přechod dle ON 13 2880, mat. 11353, DN 65/50</t>
  </si>
  <si>
    <t>282</t>
  </si>
  <si>
    <t>733150R02</t>
  </si>
  <si>
    <t>Trubkový přechod dle ON 13 2880, mat. 11353, DN 80/65</t>
  </si>
  <si>
    <t>284</t>
  </si>
  <si>
    <t>143</t>
  </si>
  <si>
    <t>733150R03</t>
  </si>
  <si>
    <t>Trubkový přechod dle ON 13 2880, mat. 11353, DN 100/80</t>
  </si>
  <si>
    <t>286</t>
  </si>
  <si>
    <t>733141103</t>
  </si>
  <si>
    <t>Odvzdušňovací nádobky, odlučovače a odkalovače nádobky z trubek ocelových DN 65</t>
  </si>
  <si>
    <t>288</t>
  </si>
  <si>
    <t>https://podminky.urs.cz/item/CS_URS_2023_01/733141103</t>
  </si>
  <si>
    <t>145</t>
  </si>
  <si>
    <t>733191R01</t>
  </si>
  <si>
    <t>Napojení na stávající potrubí ocelové závitové DN 50</t>
  </si>
  <si>
    <t>290</t>
  </si>
  <si>
    <t>733191R02</t>
  </si>
  <si>
    <t>Napojení na stávající potrubí ocelové hladké D 114 mm</t>
  </si>
  <si>
    <t>292</t>
  </si>
  <si>
    <t>147</t>
  </si>
  <si>
    <t>998733101</t>
  </si>
  <si>
    <t>Přesun hmot pro rozvody potrubí stanovený z hmotnosti přesunovaného materiálu vodorovná dopravní vzdálenost do 50 m v objektech výšky do 6 m</t>
  </si>
  <si>
    <t>294</t>
  </si>
  <si>
    <t>https://podminky.urs.cz/item/CS_URS_2023_01/998733101</t>
  </si>
  <si>
    <t>998733193</t>
  </si>
  <si>
    <t>Přesun hmot pro rozvody potrubí stanovený z hmotnosti přesunovaného materiálu Příplatek k cenám za zvětšený přesun přes vymezenou největší dopravní vzdálenost do 500 m</t>
  </si>
  <si>
    <t>296</t>
  </si>
  <si>
    <t>https://podminky.urs.cz/item/CS_URS_2023_01/998733193</t>
  </si>
  <si>
    <t>149</t>
  </si>
  <si>
    <t>733110808</t>
  </si>
  <si>
    <t>Demontáž potrubí z trubek ocelových závitových DN přes 32 do 50</t>
  </si>
  <si>
    <t>298</t>
  </si>
  <si>
    <t>https://podminky.urs.cz/item/CS_URS_2023_01/733110808</t>
  </si>
  <si>
    <t>733120832</t>
  </si>
  <si>
    <t>Demontáž potrubí z trubek ocelových hladkých Ø přes 89 do 133</t>
  </si>
  <si>
    <t>300</t>
  </si>
  <si>
    <t>https://podminky.urs.cz/item/CS_URS_2023_01/733120832</t>
  </si>
  <si>
    <t>151</t>
  </si>
  <si>
    <t>733120836</t>
  </si>
  <si>
    <t>Demontáž potrubí z trubek ocelových hladkých Ø přes 133 do 159</t>
  </si>
  <si>
    <t>302</t>
  </si>
  <si>
    <t>https://podminky.urs.cz/item/CS_URS_2023_01/733120836</t>
  </si>
  <si>
    <t>73389x</t>
  </si>
  <si>
    <t>Vnitrostaveništní přemístění vybouraných (demontovaných) hmot rozvodů potrubí vodorovně do 100 m v objektech výšky do 6 m</t>
  </si>
  <si>
    <t>304</t>
  </si>
  <si>
    <t>734</t>
  </si>
  <si>
    <t>Ústřední vytápění - armatury</t>
  </si>
  <si>
    <t>153</t>
  </si>
  <si>
    <t>734291123</t>
  </si>
  <si>
    <t>Ostatní armatury kohouty plnicí a vypouštěcí PN 10 do 90°C G 1/2</t>
  </si>
  <si>
    <t>306</t>
  </si>
  <si>
    <t>https://podminky.urs.cz/item/CS_URS_2023_01/734291123</t>
  </si>
  <si>
    <t>734291124</t>
  </si>
  <si>
    <t>Ostatní armatury kohouty plnicí a vypouštěcí PN 10 do 90°C G 3/4</t>
  </si>
  <si>
    <t>308</t>
  </si>
  <si>
    <t>https://podminky.urs.cz/item/CS_URS_2023_01/734291124</t>
  </si>
  <si>
    <t>155</t>
  </si>
  <si>
    <t>734292R01</t>
  </si>
  <si>
    <t>Kohout kulový přímý G 3/4 PN 42 do 185°C vnitřní závit s hadicovou koncovkou</t>
  </si>
  <si>
    <t>310</t>
  </si>
  <si>
    <t>734292R02</t>
  </si>
  <si>
    <t>Kohout kulový přímý G 1 PN 42 do 185°C vnitřní závit s hadicovou koncovkou</t>
  </si>
  <si>
    <t>312</t>
  </si>
  <si>
    <t>157</t>
  </si>
  <si>
    <t>734292R10</t>
  </si>
  <si>
    <t>Kohout kulový přímý G 1/2 PN 42 do 185°C přivařovací s pákou</t>
  </si>
  <si>
    <t>314</t>
  </si>
  <si>
    <t>734292R11</t>
  </si>
  <si>
    <t>Kohout kulový přímý G 2 PN 42 do 185°C přivařovací s pákou</t>
  </si>
  <si>
    <t>316</t>
  </si>
  <si>
    <t>159</t>
  </si>
  <si>
    <t>734292R12</t>
  </si>
  <si>
    <t>Kohout kulový přímý G 3 PN 42 do 185°C přivařovací s pákou</t>
  </si>
  <si>
    <t>318</t>
  </si>
  <si>
    <t>998734101</t>
  </si>
  <si>
    <t>Přesun hmot pro armatury stanovený z hmotnosti přesunovaného materiálu vodorovná dopravní vzdálenost do 50 m v objektech výšky do 6 m</t>
  </si>
  <si>
    <t>320</t>
  </si>
  <si>
    <t>https://podminky.urs.cz/item/CS_URS_2023_01/998734101</t>
  </si>
  <si>
    <t>161</t>
  </si>
  <si>
    <t>998734193</t>
  </si>
  <si>
    <t>Přesun hmot pro armatury stanovený z hmotnosti přesunovaného materiálu Příplatek k cenám za zvětšený přesun přes vymezenou největší dopravní vzdálenost do 500 m</t>
  </si>
  <si>
    <t>322</t>
  </si>
  <si>
    <t>https://podminky.urs.cz/item/CS_URS_2023_01/998734193</t>
  </si>
  <si>
    <t>767</t>
  </si>
  <si>
    <t>Konstrukce zámečnické</t>
  </si>
  <si>
    <t>767995112</t>
  </si>
  <si>
    <t>Montáž ostatních atypických zámečnických konstrukcí hmotnosti přes 5 do 10 kg</t>
  </si>
  <si>
    <t>324</t>
  </si>
  <si>
    <t>https://podminky.urs.cz/item/CS_URS_2023_01/767995112</t>
  </si>
  <si>
    <t>163</t>
  </si>
  <si>
    <t>13010408</t>
  </si>
  <si>
    <t>úhelník ocelový rovnostranný jakost S235JR (11 375) 35x35x3mm</t>
  </si>
  <si>
    <t>326</t>
  </si>
  <si>
    <t>13010420</t>
  </si>
  <si>
    <t>úhelník ocelový rovnostranný jakost S235JR (11 375) 50x50x5mm</t>
  </si>
  <si>
    <t>328</t>
  </si>
  <si>
    <t>165</t>
  </si>
  <si>
    <t>13010812</t>
  </si>
  <si>
    <t>ocel profilová jakost S235JR (11 375) průřez U (UPN) 65</t>
  </si>
  <si>
    <t>330</t>
  </si>
  <si>
    <t>13010814</t>
  </si>
  <si>
    <t>ocel profilová jakost S235JR (11 375) průřez U (UPN) 80</t>
  </si>
  <si>
    <t>332</t>
  </si>
  <si>
    <t>167</t>
  </si>
  <si>
    <t>998767101</t>
  </si>
  <si>
    <t>Přesun hmot pro zámečnické konstrukce stanovený z hmotnosti přesunovaného materiálu vodorovná dopravní vzdálenost do 50 m v objektech výšky do 6 m</t>
  </si>
  <si>
    <t>334</t>
  </si>
  <si>
    <t>https://podminky.urs.cz/item/CS_URS_2023_01/998767101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</si>
  <si>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</si>
  <si>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</si>
  <si>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336</t>
  </si>
  <si>
    <t>https://podminky.urs.cz/item/CS_URS_2023_01/998767193</t>
  </si>
  <si>
    <t>783</t>
  </si>
  <si>
    <t>Dokončovací práce - nátěry</t>
  </si>
  <si>
    <t>169</t>
  </si>
  <si>
    <t>783314201</t>
  </si>
  <si>
    <t>Základní antikorozní nátěr zámečnických konstrukcí jednonásobný syntetický standardní</t>
  </si>
  <si>
    <t>338</t>
  </si>
  <si>
    <t>https://podminky.urs.cz/item/CS_URS_2023_01/783314201</t>
  </si>
  <si>
    <t>783315101</t>
  </si>
  <si>
    <t>Mezinátěr zámečnických konstrukcí jednonásobný syntetický standardní</t>
  </si>
  <si>
    <t>340</t>
  </si>
  <si>
    <t>https://podminky.urs.cz/item/CS_URS_2023_01/783315101</t>
  </si>
  <si>
    <t>171</t>
  </si>
  <si>
    <t>783317101</t>
  </si>
  <si>
    <t>Krycí nátěr (email) zámečnických konstrukcí jednonásobný syntetický standardní</t>
  </si>
  <si>
    <t>342</t>
  </si>
  <si>
    <t>https://podminky.urs.cz/item/CS_URS_2023_01/783317101</t>
  </si>
  <si>
    <t>783614551</t>
  </si>
  <si>
    <t>Základní nátěr armatur a kovových potrubí jednonásobný potrubí do DN 50 mm syntetický</t>
  </si>
  <si>
    <t>344</t>
  </si>
  <si>
    <t>https://podminky.urs.cz/item/CS_URS_2023_01/783614551</t>
  </si>
  <si>
    <t>173</t>
  </si>
  <si>
    <t>783614561</t>
  </si>
  <si>
    <t>Základní nátěr armatur a kovových potrubí jednonásobný potrubí přes DN 50 do DN 100 mm syntetický</t>
  </si>
  <si>
    <t>346</t>
  </si>
  <si>
    <t>https://podminky.urs.cz/item/CS_URS_2023_01/783614561</t>
  </si>
  <si>
    <t>783614651</t>
  </si>
  <si>
    <t>Základní antikorozní nátěr armatur a kovových potrubí jednonásobný potrubí do DN 50 mm syntetický standardní</t>
  </si>
  <si>
    <t>348</t>
  </si>
  <si>
    <t>https://podminky.urs.cz/item/CS_URS_2023_01/783614651</t>
  </si>
  <si>
    <t>175</t>
  </si>
  <si>
    <t>783614661</t>
  </si>
  <si>
    <t>Základní antikorozní nátěr armatur a kovových potrubí jednonásobný potrubí přes DN 50 do DN 100 mm syntetický standardní</t>
  </si>
  <si>
    <t>350</t>
  </si>
  <si>
    <t>https://podminky.urs.cz/item/CS_URS_2023_01/783614661</t>
  </si>
  <si>
    <t>783617611</t>
  </si>
  <si>
    <t>Krycí nátěr (email) armatur a kovových potrubí potrubí do DN 50 mm dvojnásobný syntetický standardní</t>
  </si>
  <si>
    <t>352</t>
  </si>
  <si>
    <t>https://podminky.urs.cz/item/CS_URS_2023_01/783617611</t>
  </si>
  <si>
    <t>722</t>
  </si>
  <si>
    <t>Zdravotechnika - vnitřní vodovod</t>
  </si>
  <si>
    <t>177</t>
  </si>
  <si>
    <t>7221600R01</t>
  </si>
  <si>
    <t>Napojení na stávající potrubí Cu/PPR 5/4"</t>
  </si>
  <si>
    <t>ks</t>
  </si>
  <si>
    <t>354</t>
  </si>
  <si>
    <t>7221600R02</t>
  </si>
  <si>
    <t>Napojení na stávající potrubí Cu/PPR 3"</t>
  </si>
  <si>
    <t>356</t>
  </si>
  <si>
    <t>179</t>
  </si>
  <si>
    <t>7221600R03</t>
  </si>
  <si>
    <t>Napojení na stávající potrubí PPR/ocel 2 1/2"</t>
  </si>
  <si>
    <t>358</t>
  </si>
  <si>
    <t>7221600R04</t>
  </si>
  <si>
    <t>Napojení na stávající potrubí PPR/ocel 3"</t>
  </si>
  <si>
    <t>360</t>
  </si>
  <si>
    <t>181</t>
  </si>
  <si>
    <t>7221600R05</t>
  </si>
  <si>
    <t>Napojení na stávající potrubí Cu/PPR 2 1/2"</t>
  </si>
  <si>
    <t>362</t>
  </si>
  <si>
    <t>722160156</t>
  </si>
  <si>
    <t>Potrubí z měděných trubek tvrdých, spojovaných tvrdým pájením Ø 35/1,5</t>
  </si>
  <si>
    <t>364</t>
  </si>
  <si>
    <t>https://podminky.urs.cz/item/CS_URS_2023_01/722160156</t>
  </si>
  <si>
    <t>183</t>
  </si>
  <si>
    <t>722160157</t>
  </si>
  <si>
    <t>Potrubí z měděných trubek tvrdých, spojovaných tvrdým pájením Ø 42/1,5</t>
  </si>
  <si>
    <t>366</t>
  </si>
  <si>
    <t>https://podminky.urs.cz/item/CS_URS_2023_01/722160157</t>
  </si>
  <si>
    <t>722160158</t>
  </si>
  <si>
    <t>Potrubí z měděných trubek tvrdých, spojovaných tvrdým pájením Ø 54/2</t>
  </si>
  <si>
    <t>368</t>
  </si>
  <si>
    <t>https://podminky.urs.cz/item/CS_URS_2023_01/722160158</t>
  </si>
  <si>
    <t>185</t>
  </si>
  <si>
    <t>722160160</t>
  </si>
  <si>
    <t>Potrubí z měděných trubek tvrdých, spojovaných tvrdým pájením Ø 76,1/2</t>
  </si>
  <si>
    <t>370</t>
  </si>
  <si>
    <t>https://podminky.urs.cz/item/CS_URS_2023_01/722160160</t>
  </si>
  <si>
    <t>722174026</t>
  </si>
  <si>
    <t>Potrubí z plastových trubek z polypropylenu PPR svařovaných polyfúzně PN 20 (SDR 6) D 50 x 8,3</t>
  </si>
  <si>
    <t>372</t>
  </si>
  <si>
    <t>https://podminky.urs.cz/item/CS_URS_2023_01/722174026</t>
  </si>
  <si>
    <t>187</t>
  </si>
  <si>
    <t>722174028</t>
  </si>
  <si>
    <t>Potrubí z plastových trubek z polypropylenu PPR svařovaných polyfúzně PN 20 (SDR 6) D 75 x 12,5</t>
  </si>
  <si>
    <t>374</t>
  </si>
  <si>
    <t>https://podminky.urs.cz/item/CS_URS_2023_01/722174028</t>
  </si>
  <si>
    <t>722232043</t>
  </si>
  <si>
    <t>Armatury se dvěma závity kulové kohouty PN 42 do 185 °C přímé vnitřní závit G 1/2"</t>
  </si>
  <si>
    <t>376</t>
  </si>
  <si>
    <t>https://podminky.urs.cz/item/CS_URS_2023_01/722232043</t>
  </si>
  <si>
    <t>189</t>
  </si>
  <si>
    <t>722232044</t>
  </si>
  <si>
    <t>Armatury se dvěma závity kulové kohouty PN 42 do 185 °C přímé vnitřní závit G 3/4"</t>
  </si>
  <si>
    <t>378</t>
  </si>
  <si>
    <t>https://podminky.urs.cz/item/CS_URS_2023_01/722232044</t>
  </si>
  <si>
    <t>722232045</t>
  </si>
  <si>
    <t>Armatury se dvěma závity kulové kohouty PN 42 do 185 °C přímé vnitřní závit G 1"</t>
  </si>
  <si>
    <t>380</t>
  </si>
  <si>
    <t>https://podminky.urs.cz/item/CS_URS_2023_01/722232045</t>
  </si>
  <si>
    <t>191</t>
  </si>
  <si>
    <t>722232046</t>
  </si>
  <si>
    <t>Armatury se dvěma závity kulové kohouty PN 42 do 185 °C přímé vnitřní závit G 5/4"</t>
  </si>
  <si>
    <t>382</t>
  </si>
  <si>
    <t>https://podminky.urs.cz/item/CS_URS_2023_01/722232046</t>
  </si>
  <si>
    <t>722232048</t>
  </si>
  <si>
    <t>Armatury se dvěma závity kulové kohouty PN 42 do 185 °C přímé vnitřní závit G 2"</t>
  </si>
  <si>
    <t>384</t>
  </si>
  <si>
    <t>https://podminky.urs.cz/item/CS_URS_2023_01/722232048</t>
  </si>
  <si>
    <t>193</t>
  </si>
  <si>
    <t>722232R01</t>
  </si>
  <si>
    <t>Ventil uzavírací bronz lisovací se šikmým sedlem – pitná voda DN15</t>
  </si>
  <si>
    <t>386</t>
  </si>
  <si>
    <t>722232R02</t>
  </si>
  <si>
    <t>Ventil uzavírací bronz lisovací se šikmým sedlem – pitná voda DN32</t>
  </si>
  <si>
    <t>388</t>
  </si>
  <si>
    <t>195</t>
  </si>
  <si>
    <t>722232R03</t>
  </si>
  <si>
    <t>Ventil uzavírací bronz lisovací se šikmým sedlem – pitná voda DN50</t>
  </si>
  <si>
    <t>390</t>
  </si>
  <si>
    <t>722232R04</t>
  </si>
  <si>
    <t>Ventil uzavírací bronz lisovací se šikmým sedlem se závitem na jedné straně – pitná voda DN20</t>
  </si>
  <si>
    <t>392</t>
  </si>
  <si>
    <t>197</t>
  </si>
  <si>
    <t>722290229</t>
  </si>
  <si>
    <t>Zkoušky, proplach a desinfekce vodovodního potrubí zkoušky těsnosti vodovodního potrubí závitového přes DN 50 do DN 100</t>
  </si>
  <si>
    <t>394</t>
  </si>
  <si>
    <t>https://podminky.urs.cz/item/CS_URS_2023_01/722290229</t>
  </si>
  <si>
    <t>722290234</t>
  </si>
  <si>
    <t>Zkoušky, proplach a desinfekce vodovodního potrubí proplach a desinfekce vodovodního potrubí do DN 80</t>
  </si>
  <si>
    <t>396</t>
  </si>
  <si>
    <t>https://podminky.urs.cz/item/CS_URS_2023_01/722290234</t>
  </si>
  <si>
    <t>199</t>
  </si>
  <si>
    <t>998722201</t>
  </si>
  <si>
    <t>Přesun hmot pro vnitřní vodovod stanovený procentní sazbou (%) z ceny vodorovná dopravní vzdálenost do 50 m v objektech výšky do 6 m</t>
  </si>
  <si>
    <t>%</t>
  </si>
  <si>
    <t>398</t>
  </si>
  <si>
    <t>https://podminky.urs.cz/item/CS_URS_2023_01/998722201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</si>
  <si>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</si>
  <si>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</si>
  <si>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</si>
  <si>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</si>
  <si>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</si>
  <si>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</si>
  <si>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soubor</t>
  </si>
  <si>
    <t>400</t>
  </si>
  <si>
    <t>VRN4</t>
  </si>
  <si>
    <t>Inženýrská činnost</t>
  </si>
  <si>
    <t>201</t>
  </si>
  <si>
    <t>043114000</t>
  </si>
  <si>
    <t>402</t>
  </si>
  <si>
    <t>OST</t>
  </si>
  <si>
    <t>Ostatní</t>
  </si>
  <si>
    <t>K001</t>
  </si>
  <si>
    <t>Přejezdy, přechody, značení a ohraničení staveniště v rámci zařízení staveniště</t>
  </si>
  <si>
    <t>kpl</t>
  </si>
  <si>
    <t>-549762887</t>
  </si>
  <si>
    <t>203</t>
  </si>
  <si>
    <t>K002</t>
  </si>
  <si>
    <t>BOZP</t>
  </si>
  <si>
    <t>1287176307</t>
  </si>
  <si>
    <t>K003</t>
  </si>
  <si>
    <t>Plán organizace výstavby včetně harmonogramu</t>
  </si>
  <si>
    <t>1508472566</t>
  </si>
  <si>
    <t>K007</t>
  </si>
  <si>
    <t>Geodetické zaměření teplovodu včetně svárů a zhotovení geometrického plánu</t>
  </si>
  <si>
    <t>-1614631425</t>
  </si>
  <si>
    <t>209</t>
  </si>
  <si>
    <t>K008</t>
  </si>
  <si>
    <t>-1762977459</t>
  </si>
  <si>
    <t>K009</t>
  </si>
  <si>
    <t>Proměření a nastavení alarm systému</t>
  </si>
  <si>
    <t>-1326723843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</si>
  <si>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</si>
  <si>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</si>
  <si>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</si>
  <si>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</si>
  <si>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</si>
  <si>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</si>
  <si>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</si>
  <si>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</si>
  <si>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</si>
  <si>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</si>
  <si>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</si>
  <si>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</si>
  <si>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</si>
  <si>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</si>
  <si>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</si>
  <si>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</si>
  <si>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</si>
  <si>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</si>
  <si>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</si>
  <si>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</si>
  <si>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</si>
  <si>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</si>
  <si>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</si>
  <si>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</si>
  <si>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</si>
  <si>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</si>
  <si>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</si>
  <si>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</si>
  <si>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</si>
  <si>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</si>
  <si>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</si>
  <si>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</si>
  <si>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</si>
  <si>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</si>
  <si>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</si>
  <si>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</si>
  <si>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</si>
  <si>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</si>
  <si>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</si>
  <si>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</si>
  <si>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</si>
  <si>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</si>
  <si>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</si>
  <si>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</si>
  <si>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</si>
  <si>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</si>
  <si>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</si>
  <si>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</si>
  <si>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</si>
  <si>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</si>
  <si>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</si>
  <si>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</si>
  <si>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</si>
  <si>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</si>
  <si>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</si>
  <si>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</si>
  <si>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</si>
  <si>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</si>
  <si>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</si>
  <si>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</si>
  <si>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</si>
  <si>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</si>
  <si>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</si>
  <si>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</si>
  <si>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</si>
  <si>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</si>
  <si>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</si>
  <si>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</si>
  <si>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</si>
  <si>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</si>
  <si>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</si>
  <si>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</si>
  <si>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</si>
  <si>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</si>
  <si>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</si>
  <si>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</si>
  <si>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</si>
  <si>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</si>
  <si>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</si>
  <si>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</si>
  <si>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</si>
  <si>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</si>
  <si>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</si>
  <si>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</si>
  <si>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</si>
  <si>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</si>
  <si>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</si>
  <si>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</si>
  <si>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</si>
  <si>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</si>
  <si>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</si>
  <si>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</si>
  <si>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</si>
  <si>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</si>
  <si>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</si>
  <si>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</si>
  <si>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</si>
  <si>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</si>
  <si>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</si>
  <si>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</si>
  <si>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</si>
  <si>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</si>
  <si>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</si>
  <si>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</si>
  <si>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</si>
  <si>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</si>
  <si>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</si>
  <si>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</si>
  <si>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</si>
  <si>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</si>
  <si>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</si>
  <si>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</si>
  <si>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</si>
  <si>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</si>
  <si>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</si>
  <si>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</si>
  <si>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</si>
  <si>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</si>
  <si>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</si>
  <si>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</si>
  <si>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</si>
  <si>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</si>
  <si>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</si>
  <si>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</si>
  <si>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</si>
  <si>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</si>
  <si>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</si>
  <si>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</si>
  <si>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</si>
  <si>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</si>
  <si>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</si>
  <si>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</si>
  <si>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</si>
  <si>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</si>
  <si>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</si>
  <si>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</si>
  <si>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</si>
  <si>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</si>
  <si>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</si>
  <si>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</si>
  <si>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</si>
  <si>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</si>
  <si>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</si>
  <si>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</si>
  <si>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</si>
  <si>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</si>
  <si>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</si>
  <si>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</si>
  <si>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</si>
  <si>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</si>
  <si>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</si>
  <si>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</si>
  <si>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</si>
  <si>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</si>
  <si>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</si>
  <si>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</si>
  <si>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</si>
  <si>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</si>
  <si>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</si>
  <si>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</si>
  <si>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</si>
  <si>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</si>
  <si>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</si>
  <si>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</si>
  <si>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</si>
  <si>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</si>
  <si>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</si>
  <si>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</si>
  <si>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</si>
  <si>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</si>
  <si>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</si>
  <si>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</si>
  <si>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</si>
  <si>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</si>
  <si>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</si>
  <si>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</si>
  <si>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</si>
  <si>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</si>
  <si>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</si>
  <si>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</si>
  <si>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</si>
  <si>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</si>
  <si>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</si>
  <si>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</si>
  <si>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RTG zkoušky svárů 100%</t>
  </si>
  <si>
    <t>Zkoušky tlakové a provozní topná zkouška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</si>
</sst>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9"/>
      <color rgb="FF0000FF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2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5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166" fontId="14" fillId="0" borderId="0" xfId="0" applyNumberFormat="1" applyFont="1" applyAlignment="1">
      <alignment vertical="center"/>
    </xf>
    <xf numFmtId="4" fontId="14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23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4" fontId="18" fillId="0" borderId="0" xfId="0" applyNumberFormat="1" applyFont="1"/>
    <xf numFmtId="166" fontId="26" fillId="0" borderId="13" xfId="0" applyNumberFormat="1" applyFont="1" applyBorder="1"/>
    <xf numFmtId="166" fontId="26" fillId="0" borderId="14" xfId="0" applyNumberFormat="1" applyFont="1" applyBorder="1"/>
    <xf numFmtId="4" fontId="27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49" fontId="16" fillId="0" borderId="23" xfId="0" applyNumberFormat="1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167" fontId="16" fillId="0" borderId="23" xfId="0" applyNumberFormat="1" applyFont="1" applyBorder="1" applyAlignment="1" applyProtection="1">
      <alignment vertical="center"/>
      <protection locked="0"/>
    </xf>
    <xf numFmtId="4" fontId="16" fillId="0" borderId="23" xfId="0" applyNumberFormat="1" applyFont="1" applyBorder="1" applyAlignment="1" applyProtection="1">
      <alignment vertical="center"/>
      <protection locked="0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16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>
      <alignment vertical="center" wrapText="1"/>
    </xf>
    <xf numFmtId="0" fontId="0" fillId="0" borderId="15" xfId="0" applyBorder="1" applyAlignment="1">
      <alignment vertical="center"/>
    </xf>
    <xf numFmtId="0" fontId="31" fillId="0" borderId="4" xfId="0" applyFont="1" applyBorder="1" applyAlignment="1">
      <alignment vertical="center"/>
    </xf>
    <xf numFmtId="0" fontId="30" fillId="0" borderId="15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/>
    </xf>
    <xf numFmtId="166" fontId="17" fillId="0" borderId="21" xfId="0" applyNumberFormat="1" applyFont="1" applyBorder="1" applyAlignment="1">
      <alignment vertical="center"/>
    </xf>
    <xf numFmtId="166" fontId="17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2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35" fillId="0" borderId="1" xfId="0" applyFont="1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8" fillId="0" borderId="29" xfId="0" applyFont="1" applyBorder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  <xf numFmtId="0" fontId="0" fillId="5" borderId="0" xfId="0" applyFill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9" fillId="0" borderId="0" xfId="1" applyFont="1" applyFill="1" applyAlignment="1">
      <alignment vertical="center" wrapText="1"/>
    </xf>
    <xf numFmtId="0" fontId="30" fillId="0" borderId="23" xfId="0" applyFont="1" applyBorder="1" applyAlignment="1" applyProtection="1">
      <alignment horizontal="center" vertical="center"/>
      <protection locked="0"/>
    </xf>
    <xf numFmtId="49" fontId="30" fillId="0" borderId="23" xfId="0" applyNumberFormat="1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4" fontId="30" fillId="0" borderId="23" xfId="0" applyNumberFormat="1" applyFont="1" applyBorder="1" applyAlignment="1" applyProtection="1">
      <alignment vertical="center"/>
      <protection locked="0"/>
    </xf>
    <xf numFmtId="0" fontId="43" fillId="0" borderId="23" xfId="0" applyFont="1" applyBorder="1" applyAlignment="1" applyProtection="1">
      <alignment horizontal="center" vertical="center"/>
      <protection locked="0"/>
    </xf>
    <xf numFmtId="49" fontId="43" fillId="0" borderId="23" xfId="0" applyNumberFormat="1" applyFont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left" vertical="center" wrapText="1"/>
      <protection locked="0"/>
    </xf>
    <xf numFmtId="0" fontId="43" fillId="0" borderId="23" xfId="0" applyFont="1" applyBorder="1" applyAlignment="1" applyProtection="1">
      <alignment horizontal="center" vertical="center" wrapText="1"/>
      <protection locked="0"/>
    </xf>
    <xf numFmtId="167" fontId="43" fillId="0" borderId="23" xfId="0" applyNumberFormat="1" applyFont="1" applyBorder="1" applyAlignment="1" applyProtection="1">
      <alignment vertical="center"/>
      <protection locked="0"/>
    </xf>
    <xf numFmtId="4" fontId="43" fillId="0" borderId="23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left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wrapText="1"/>
    </xf>
    <xf numFmtId="49" fontId="3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72341112" TargetMode="External"/><Relationship Id="rId21" Type="http://schemas.openxmlformats.org/officeDocument/2006/relationships/hyperlink" Target="https://podminky.urs.cz/item/CS_URS_2023_01/566901234" TargetMode="External"/><Relationship Id="rId42" Type="http://schemas.openxmlformats.org/officeDocument/2006/relationships/hyperlink" Target="https://podminky.urs.cz/item/CS_URS_2023_01/998272228" TargetMode="External"/><Relationship Id="rId47" Type="http://schemas.openxmlformats.org/officeDocument/2006/relationships/hyperlink" Target="https://podminky.urs.cz/item/CS_URS_2023_01/713463212" TargetMode="External"/><Relationship Id="rId63" Type="http://schemas.openxmlformats.org/officeDocument/2006/relationships/hyperlink" Target="https://podminky.urs.cz/item/CS_URS_2023_01/734291124" TargetMode="External"/><Relationship Id="rId68" Type="http://schemas.openxmlformats.org/officeDocument/2006/relationships/hyperlink" Target="https://podminky.urs.cz/item/CS_URS_2023_01/998767193" TargetMode="External"/><Relationship Id="rId84" Type="http://schemas.openxmlformats.org/officeDocument/2006/relationships/hyperlink" Target="https://podminky.urs.cz/item/CS_URS_2023_01/722232044" TargetMode="External"/><Relationship Id="rId89" Type="http://schemas.openxmlformats.org/officeDocument/2006/relationships/hyperlink" Target="https://podminky.urs.cz/item/CS_URS_2023_01/722290234" TargetMode="External"/><Relationship Id="rId16" Type="http://schemas.openxmlformats.org/officeDocument/2006/relationships/hyperlink" Target="https://podminky.urs.cz/item/CS_URS_2023_01/279232513" TargetMode="External"/><Relationship Id="rId11" Type="http://schemas.openxmlformats.org/officeDocument/2006/relationships/hyperlink" Target="https://podminky.urs.cz/item/CS_URS_2023_01/162751117" TargetMode="External"/><Relationship Id="rId32" Type="http://schemas.openxmlformats.org/officeDocument/2006/relationships/hyperlink" Target="https://podminky.urs.cz/item/CS_URS_2023_01/916131213" TargetMode="External"/><Relationship Id="rId37" Type="http://schemas.openxmlformats.org/officeDocument/2006/relationships/hyperlink" Target="https://podminky.urs.cz/item/CS_URS_2023_01/997013111" TargetMode="External"/><Relationship Id="rId53" Type="http://schemas.openxmlformats.org/officeDocument/2006/relationships/hyperlink" Target="https://podminky.urs.cz/item/CS_URS_2023_01/733121159" TargetMode="External"/><Relationship Id="rId58" Type="http://schemas.openxmlformats.org/officeDocument/2006/relationships/hyperlink" Target="https://podminky.urs.cz/item/CS_URS_2023_01/998733193" TargetMode="External"/><Relationship Id="rId74" Type="http://schemas.openxmlformats.org/officeDocument/2006/relationships/hyperlink" Target="https://podminky.urs.cz/item/CS_URS_2023_01/783614651" TargetMode="External"/><Relationship Id="rId79" Type="http://schemas.openxmlformats.org/officeDocument/2006/relationships/hyperlink" Target="https://podminky.urs.cz/item/CS_URS_2023_01/722160158" TargetMode="External"/><Relationship Id="rId5" Type="http://schemas.openxmlformats.org/officeDocument/2006/relationships/hyperlink" Target="https://podminky.urs.cz/item/CS_URS_2023_01/113107542" TargetMode="External"/><Relationship Id="rId90" Type="http://schemas.openxmlformats.org/officeDocument/2006/relationships/hyperlink" Target="https://podminky.urs.cz/item/CS_URS_2023_01/998722201" TargetMode="External"/><Relationship Id="rId14" Type="http://schemas.openxmlformats.org/officeDocument/2006/relationships/hyperlink" Target="https://podminky.urs.cz/item/CS_URS_2023_01/171201231" TargetMode="External"/><Relationship Id="rId22" Type="http://schemas.openxmlformats.org/officeDocument/2006/relationships/hyperlink" Target="https://podminky.urs.cz/item/CS_URS_2023_01/566901242" TargetMode="External"/><Relationship Id="rId27" Type="http://schemas.openxmlformats.org/officeDocument/2006/relationships/hyperlink" Target="https://podminky.urs.cz/item/CS_URS_2023_01/581131211" TargetMode="External"/><Relationship Id="rId30" Type="http://schemas.openxmlformats.org/officeDocument/2006/relationships/hyperlink" Target="https://podminky.urs.cz/item/CS_URS_2023_01/866241006" TargetMode="External"/><Relationship Id="rId35" Type="http://schemas.openxmlformats.org/officeDocument/2006/relationships/hyperlink" Target="https://podminky.urs.cz/item/CS_URS_2023_01/961044111" TargetMode="External"/><Relationship Id="rId43" Type="http://schemas.openxmlformats.org/officeDocument/2006/relationships/hyperlink" Target="https://podminky.urs.cz/item/CS_URS_2023_01/711113001" TargetMode="External"/><Relationship Id="rId48" Type="http://schemas.openxmlformats.org/officeDocument/2006/relationships/hyperlink" Target="https://podminky.urs.cz/item/CS_URS_2023_01/713491211" TargetMode="External"/><Relationship Id="rId56" Type="http://schemas.openxmlformats.org/officeDocument/2006/relationships/hyperlink" Target="https://podminky.urs.cz/item/CS_URS_2023_01/733141103" TargetMode="External"/><Relationship Id="rId64" Type="http://schemas.openxmlformats.org/officeDocument/2006/relationships/hyperlink" Target="https://podminky.urs.cz/item/CS_URS_2023_01/998734101" TargetMode="External"/><Relationship Id="rId69" Type="http://schemas.openxmlformats.org/officeDocument/2006/relationships/hyperlink" Target="https://podminky.urs.cz/item/CS_URS_2023_01/783314201" TargetMode="External"/><Relationship Id="rId77" Type="http://schemas.openxmlformats.org/officeDocument/2006/relationships/hyperlink" Target="https://podminky.urs.cz/item/CS_URS_2023_01/722160156" TargetMode="External"/><Relationship Id="rId8" Type="http://schemas.openxmlformats.org/officeDocument/2006/relationships/hyperlink" Target="https://podminky.urs.cz/item/CS_URS_2023_01/113201112" TargetMode="External"/><Relationship Id="rId51" Type="http://schemas.openxmlformats.org/officeDocument/2006/relationships/hyperlink" Target="https://podminky.urs.cz/item/CS_URS_2023_01/733111123" TargetMode="External"/><Relationship Id="rId72" Type="http://schemas.openxmlformats.org/officeDocument/2006/relationships/hyperlink" Target="https://podminky.urs.cz/item/CS_URS_2023_01/783614551" TargetMode="External"/><Relationship Id="rId80" Type="http://schemas.openxmlformats.org/officeDocument/2006/relationships/hyperlink" Target="https://podminky.urs.cz/item/CS_URS_2023_01/722160160" TargetMode="External"/><Relationship Id="rId85" Type="http://schemas.openxmlformats.org/officeDocument/2006/relationships/hyperlink" Target="https://podminky.urs.cz/item/CS_URS_2023_01/722232045" TargetMode="External"/><Relationship Id="rId3" Type="http://schemas.openxmlformats.org/officeDocument/2006/relationships/hyperlink" Target="https://podminky.urs.cz/item/CS_URS_2023_01/113107525" TargetMode="External"/><Relationship Id="rId12" Type="http://schemas.openxmlformats.org/officeDocument/2006/relationships/hyperlink" Target="https://podminky.urs.cz/item/CS_URS_2023_01/167151111" TargetMode="External"/><Relationship Id="rId17" Type="http://schemas.openxmlformats.org/officeDocument/2006/relationships/hyperlink" Target="https://podminky.urs.cz/item/CS_URS_2023_01/451573111" TargetMode="External"/><Relationship Id="rId25" Type="http://schemas.openxmlformats.org/officeDocument/2006/relationships/hyperlink" Target="https://podminky.urs.cz/item/CS_URS_2023_01/566901262" TargetMode="External"/><Relationship Id="rId33" Type="http://schemas.openxmlformats.org/officeDocument/2006/relationships/hyperlink" Target="https://podminky.urs.cz/item/CS_URS_2023_01/916231213" TargetMode="External"/><Relationship Id="rId38" Type="http://schemas.openxmlformats.org/officeDocument/2006/relationships/hyperlink" Target="https://podminky.urs.cz/item/CS_URS_2023_01/997013501" TargetMode="External"/><Relationship Id="rId46" Type="http://schemas.openxmlformats.org/officeDocument/2006/relationships/hyperlink" Target="https://podminky.urs.cz/item/CS_URS_2023_01/713463211" TargetMode="External"/><Relationship Id="rId59" Type="http://schemas.openxmlformats.org/officeDocument/2006/relationships/hyperlink" Target="https://podminky.urs.cz/item/CS_URS_2023_01/733110808" TargetMode="External"/><Relationship Id="rId67" Type="http://schemas.openxmlformats.org/officeDocument/2006/relationships/hyperlink" Target="https://podminky.urs.cz/item/CS_URS_2023_01/998767101" TargetMode="External"/><Relationship Id="rId20" Type="http://schemas.openxmlformats.org/officeDocument/2006/relationships/hyperlink" Target="https://podminky.urs.cz/item/CS_URS_2023_01/566901233" TargetMode="External"/><Relationship Id="rId41" Type="http://schemas.openxmlformats.org/officeDocument/2006/relationships/hyperlink" Target="https://podminky.urs.cz/item/CS_URS_2023_01/998272201" TargetMode="External"/><Relationship Id="rId54" Type="http://schemas.openxmlformats.org/officeDocument/2006/relationships/hyperlink" Target="https://podminky.urs.cz/item/CS_URS_2023_01/733121162" TargetMode="External"/><Relationship Id="rId62" Type="http://schemas.openxmlformats.org/officeDocument/2006/relationships/hyperlink" Target="https://podminky.urs.cz/item/CS_URS_2023_01/734291123" TargetMode="External"/><Relationship Id="rId70" Type="http://schemas.openxmlformats.org/officeDocument/2006/relationships/hyperlink" Target="https://podminky.urs.cz/item/CS_URS_2023_01/783315101" TargetMode="External"/><Relationship Id="rId75" Type="http://schemas.openxmlformats.org/officeDocument/2006/relationships/hyperlink" Target="https://podminky.urs.cz/item/CS_URS_2023_01/783614661" TargetMode="External"/><Relationship Id="rId83" Type="http://schemas.openxmlformats.org/officeDocument/2006/relationships/hyperlink" Target="https://podminky.urs.cz/item/CS_URS_2023_01/722232043" TargetMode="External"/><Relationship Id="rId88" Type="http://schemas.openxmlformats.org/officeDocument/2006/relationships/hyperlink" Target="https://podminky.urs.cz/item/CS_URS_2023_01/722290229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podminky.urs.cz/item/CS_URS_2023_01/113107523" TargetMode="External"/><Relationship Id="rId6" Type="http://schemas.openxmlformats.org/officeDocument/2006/relationships/hyperlink" Target="https://podminky.urs.cz/item/CS_URS_2023_01/113107543" TargetMode="External"/><Relationship Id="rId15" Type="http://schemas.openxmlformats.org/officeDocument/2006/relationships/hyperlink" Target="https://podminky.urs.cz/item/CS_URS_2023_01/174151101" TargetMode="External"/><Relationship Id="rId23" Type="http://schemas.openxmlformats.org/officeDocument/2006/relationships/hyperlink" Target="https://podminky.urs.cz/item/CS_URS_2023_01/566901244" TargetMode="External"/><Relationship Id="rId28" Type="http://schemas.openxmlformats.org/officeDocument/2006/relationships/hyperlink" Target="https://podminky.urs.cz/item/CS_URS_2023_01/866211004" TargetMode="External"/><Relationship Id="rId36" Type="http://schemas.openxmlformats.org/officeDocument/2006/relationships/hyperlink" Target="https://podminky.urs.cz/item/CS_URS_2023_01/963015111" TargetMode="External"/><Relationship Id="rId49" Type="http://schemas.openxmlformats.org/officeDocument/2006/relationships/hyperlink" Target="https://podminky.urs.cz/item/CS_URS_2023_01/998713101" TargetMode="External"/><Relationship Id="rId57" Type="http://schemas.openxmlformats.org/officeDocument/2006/relationships/hyperlink" Target="https://podminky.urs.cz/item/CS_URS_2023_01/998733101" TargetMode="External"/><Relationship Id="rId10" Type="http://schemas.openxmlformats.org/officeDocument/2006/relationships/hyperlink" Target="https://podminky.urs.cz/item/CS_URS_2023_01/162351103" TargetMode="External"/><Relationship Id="rId31" Type="http://schemas.openxmlformats.org/officeDocument/2006/relationships/hyperlink" Target="https://podminky.urs.cz/item/CS_URS_2023_01/866261008" TargetMode="External"/><Relationship Id="rId44" Type="http://schemas.openxmlformats.org/officeDocument/2006/relationships/hyperlink" Target="https://podminky.urs.cz/item/CS_URS_2023_01/711142559" TargetMode="External"/><Relationship Id="rId52" Type="http://schemas.openxmlformats.org/officeDocument/2006/relationships/hyperlink" Target="https://podminky.urs.cz/item/CS_URS_2023_01/733111125" TargetMode="External"/><Relationship Id="rId60" Type="http://schemas.openxmlformats.org/officeDocument/2006/relationships/hyperlink" Target="https://podminky.urs.cz/item/CS_URS_2023_01/733120832" TargetMode="External"/><Relationship Id="rId65" Type="http://schemas.openxmlformats.org/officeDocument/2006/relationships/hyperlink" Target="https://podminky.urs.cz/item/CS_URS_2023_01/998734193" TargetMode="External"/><Relationship Id="rId73" Type="http://schemas.openxmlformats.org/officeDocument/2006/relationships/hyperlink" Target="https://podminky.urs.cz/item/CS_URS_2023_01/783614561" TargetMode="External"/><Relationship Id="rId78" Type="http://schemas.openxmlformats.org/officeDocument/2006/relationships/hyperlink" Target="https://podminky.urs.cz/item/CS_URS_2023_01/722160157" TargetMode="External"/><Relationship Id="rId81" Type="http://schemas.openxmlformats.org/officeDocument/2006/relationships/hyperlink" Target="https://podminky.urs.cz/item/CS_URS_2023_01/722174026" TargetMode="External"/><Relationship Id="rId86" Type="http://schemas.openxmlformats.org/officeDocument/2006/relationships/hyperlink" Target="https://podminky.urs.cz/item/CS_URS_2023_01/722232046" TargetMode="External"/><Relationship Id="rId4" Type="http://schemas.openxmlformats.org/officeDocument/2006/relationships/hyperlink" Target="https://podminky.urs.cz/item/CS_URS_2023_01/113107532" TargetMode="External"/><Relationship Id="rId9" Type="http://schemas.openxmlformats.org/officeDocument/2006/relationships/hyperlink" Target="https://podminky.urs.cz/item/CS_URS_2023_01/132251254" TargetMode="External"/><Relationship Id="rId13" Type="http://schemas.openxmlformats.org/officeDocument/2006/relationships/hyperlink" Target="https://podminky.urs.cz/item/CS_URS_2023_01/171251201" TargetMode="External"/><Relationship Id="rId18" Type="http://schemas.openxmlformats.org/officeDocument/2006/relationships/hyperlink" Target="https://podminky.urs.cz/item/CS_URS_2023_01/566901143" TargetMode="External"/><Relationship Id="rId39" Type="http://schemas.openxmlformats.org/officeDocument/2006/relationships/hyperlink" Target="https://podminky.urs.cz/item/CS_URS_2023_01/997013509" TargetMode="External"/><Relationship Id="rId34" Type="http://schemas.openxmlformats.org/officeDocument/2006/relationships/hyperlink" Target="https://podminky.urs.cz/item/CS_URS_2023_01/961031311" TargetMode="External"/><Relationship Id="rId50" Type="http://schemas.openxmlformats.org/officeDocument/2006/relationships/hyperlink" Target="https://podminky.urs.cz/item/CS_URS_2023_01/998713193" TargetMode="External"/><Relationship Id="rId55" Type="http://schemas.openxmlformats.org/officeDocument/2006/relationships/hyperlink" Target="https://podminky.urs.cz/item/CS_URS_2023_01/733121165" TargetMode="External"/><Relationship Id="rId76" Type="http://schemas.openxmlformats.org/officeDocument/2006/relationships/hyperlink" Target="https://podminky.urs.cz/item/CS_URS_2023_01/783617611" TargetMode="External"/><Relationship Id="rId7" Type="http://schemas.openxmlformats.org/officeDocument/2006/relationships/hyperlink" Target="https://podminky.urs.cz/item/CS_URS_2023_01/113201111" TargetMode="External"/><Relationship Id="rId71" Type="http://schemas.openxmlformats.org/officeDocument/2006/relationships/hyperlink" Target="https://podminky.urs.cz/item/CS_URS_2023_01/783317101" TargetMode="External"/><Relationship Id="rId92" Type="http://schemas.openxmlformats.org/officeDocument/2006/relationships/drawing" Target="../drawings/drawing2.xml"/><Relationship Id="rId2" Type="http://schemas.openxmlformats.org/officeDocument/2006/relationships/hyperlink" Target="https://podminky.urs.cz/item/CS_URS_2023_01/113107523" TargetMode="External"/><Relationship Id="rId29" Type="http://schemas.openxmlformats.org/officeDocument/2006/relationships/hyperlink" Target="https://podminky.urs.cz/item/CS_URS_2023_01/866231005" TargetMode="External"/><Relationship Id="rId24" Type="http://schemas.openxmlformats.org/officeDocument/2006/relationships/hyperlink" Target="https://podminky.urs.cz/item/CS_URS_2023_01/566901261" TargetMode="External"/><Relationship Id="rId40" Type="http://schemas.openxmlformats.org/officeDocument/2006/relationships/hyperlink" Target="https://podminky.urs.cz/item/CS_URS_2023_01/998225111" TargetMode="External"/><Relationship Id="rId45" Type="http://schemas.openxmlformats.org/officeDocument/2006/relationships/hyperlink" Target="https://podminky.urs.cz/item/CS_URS_2023_01/998711101" TargetMode="External"/><Relationship Id="rId66" Type="http://schemas.openxmlformats.org/officeDocument/2006/relationships/hyperlink" Target="https://podminky.urs.cz/item/CS_URS_2023_01/767995112" TargetMode="External"/><Relationship Id="rId87" Type="http://schemas.openxmlformats.org/officeDocument/2006/relationships/hyperlink" Target="https://podminky.urs.cz/item/CS_URS_2023_01/722232048" TargetMode="External"/><Relationship Id="rId61" Type="http://schemas.openxmlformats.org/officeDocument/2006/relationships/hyperlink" Target="https://podminky.urs.cz/item/CS_URS_2023_01/733120836" TargetMode="External"/><Relationship Id="rId82" Type="http://schemas.openxmlformats.org/officeDocument/2006/relationships/hyperlink" Target="https://podminky.urs.cz/item/CS_URS_2023_01/722174028" TargetMode="External"/><Relationship Id="rId19" Type="http://schemas.openxmlformats.org/officeDocument/2006/relationships/hyperlink" Target="https://podminky.urs.cz/item/CS_URS_2023_01/56690123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opLeftCell="A43" workbookViewId="0">
      <selection activeCell="Q84" sqref="Q84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ht="36.9" customHeight="1">
      <c r="AR2" s="248" t="s">
        <v>6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4" t="s">
        <v>7</v>
      </c>
      <c r="BT2" s="14" t="s">
        <v>8</v>
      </c>
    </row>
    <row r="3" spans="1:74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9</v>
      </c>
    </row>
    <row r="4" spans="1:74" ht="24.9" customHeight="1">
      <c r="B4" s="17"/>
      <c r="D4" s="18" t="s">
        <v>10</v>
      </c>
      <c r="AR4" s="17"/>
      <c r="AS4" s="19" t="s">
        <v>11</v>
      </c>
      <c r="BS4" s="14" t="s">
        <v>12</v>
      </c>
    </row>
    <row r="5" spans="1:74" ht="12" customHeight="1">
      <c r="B5" s="17"/>
      <c r="D5" s="20" t="s">
        <v>13</v>
      </c>
      <c r="K5" s="233" t="s">
        <v>14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17"/>
      <c r="BS5" s="14" t="s">
        <v>7</v>
      </c>
    </row>
    <row r="6" spans="1:74" ht="36.9" customHeight="1">
      <c r="B6" s="17"/>
      <c r="D6" s="22" t="s">
        <v>15</v>
      </c>
      <c r="K6" s="235" t="s">
        <v>16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17"/>
      <c r="BS6" s="14" t="s">
        <v>7</v>
      </c>
    </row>
    <row r="7" spans="1:74" ht="12" customHeight="1">
      <c r="B7" s="17"/>
      <c r="D7" s="23" t="s">
        <v>17</v>
      </c>
      <c r="K7" s="21" t="s">
        <v>3</v>
      </c>
      <c r="AK7" s="23" t="s">
        <v>18</v>
      </c>
      <c r="AN7" s="21" t="s">
        <v>3</v>
      </c>
      <c r="AR7" s="17"/>
      <c r="BS7" s="14" t="s">
        <v>7</v>
      </c>
    </row>
    <row r="8" spans="1:74" ht="12" customHeight="1">
      <c r="B8" s="17"/>
      <c r="D8" s="23" t="s">
        <v>19</v>
      </c>
      <c r="K8" s="21" t="s">
        <v>20</v>
      </c>
      <c r="AK8" s="23" t="s">
        <v>21</v>
      </c>
      <c r="AN8" s="219">
        <v>44942</v>
      </c>
      <c r="AR8" s="17"/>
      <c r="BS8" s="14" t="s">
        <v>7</v>
      </c>
    </row>
    <row r="9" spans="1:74" ht="14.4" customHeight="1">
      <c r="B9" s="17"/>
      <c r="AR9" s="17"/>
      <c r="BS9" s="14" t="s">
        <v>7</v>
      </c>
    </row>
    <row r="10" spans="1:74" ht="12" customHeight="1">
      <c r="B10" s="17"/>
      <c r="D10" s="23" t="s">
        <v>22</v>
      </c>
      <c r="AK10" s="23" t="s">
        <v>23</v>
      </c>
      <c r="AN10" s="21" t="s">
        <v>3</v>
      </c>
      <c r="AR10" s="17"/>
      <c r="BS10" s="14" t="s">
        <v>7</v>
      </c>
    </row>
    <row r="11" spans="1:74" ht="18.45" customHeight="1">
      <c r="B11" s="17"/>
      <c r="E11" s="21" t="s">
        <v>20</v>
      </c>
      <c r="AK11" s="23" t="s">
        <v>24</v>
      </c>
      <c r="AN11" s="21" t="s">
        <v>3</v>
      </c>
      <c r="AR11" s="17"/>
      <c r="BS11" s="14" t="s">
        <v>7</v>
      </c>
    </row>
    <row r="12" spans="1:74" ht="6.9" customHeight="1">
      <c r="B12" s="17"/>
      <c r="AR12" s="17"/>
      <c r="BS12" s="14" t="s">
        <v>7</v>
      </c>
    </row>
    <row r="13" spans="1:74" ht="12" customHeight="1">
      <c r="B13" s="17"/>
      <c r="D13" s="23" t="s">
        <v>25</v>
      </c>
      <c r="AK13" s="23" t="s">
        <v>23</v>
      </c>
      <c r="AN13" s="21" t="s">
        <v>3</v>
      </c>
      <c r="AR13" s="17"/>
      <c r="BS13" s="14" t="s">
        <v>7</v>
      </c>
    </row>
    <row r="14" spans="1:74" ht="13.2">
      <c r="B14" s="17"/>
      <c r="E14" s="21" t="s">
        <v>20</v>
      </c>
      <c r="AK14" s="23" t="s">
        <v>24</v>
      </c>
      <c r="AN14" s="21" t="s">
        <v>3</v>
      </c>
      <c r="AR14" s="17"/>
      <c r="BS14" s="14" t="s">
        <v>7</v>
      </c>
    </row>
    <row r="15" spans="1:74" ht="6.9" customHeight="1">
      <c r="B15" s="17"/>
      <c r="AR15" s="17"/>
      <c r="BS15" s="14" t="s">
        <v>4</v>
      </c>
    </row>
    <row r="16" spans="1:74" ht="12" customHeight="1">
      <c r="B16" s="17"/>
      <c r="D16" s="23" t="s">
        <v>26</v>
      </c>
      <c r="AK16" s="23" t="s">
        <v>23</v>
      </c>
      <c r="AN16" s="21" t="s">
        <v>3</v>
      </c>
      <c r="AR16" s="17"/>
      <c r="BS16" s="14" t="s">
        <v>4</v>
      </c>
    </row>
    <row r="17" spans="2:71" ht="18.45" customHeight="1">
      <c r="B17" s="17"/>
      <c r="E17" s="21" t="s">
        <v>20</v>
      </c>
      <c r="AK17" s="23" t="s">
        <v>24</v>
      </c>
      <c r="AN17" s="21" t="s">
        <v>3</v>
      </c>
      <c r="AR17" s="17"/>
      <c r="BS17" s="14" t="s">
        <v>27</v>
      </c>
    </row>
    <row r="18" spans="2:71" ht="6.9" customHeight="1">
      <c r="B18" s="17"/>
      <c r="AR18" s="17"/>
      <c r="BS18" s="14" t="s">
        <v>7</v>
      </c>
    </row>
    <row r="19" spans="2:71" ht="12" customHeight="1">
      <c r="B19" s="17"/>
      <c r="D19" s="23" t="s">
        <v>28</v>
      </c>
      <c r="AK19" s="23" t="s">
        <v>23</v>
      </c>
      <c r="AN19" s="21" t="s">
        <v>3</v>
      </c>
      <c r="AR19" s="17"/>
      <c r="BS19" s="14" t="s">
        <v>7</v>
      </c>
    </row>
    <row r="20" spans="2:71" ht="18.45" customHeight="1">
      <c r="B20" s="17"/>
      <c r="E20" s="21" t="s">
        <v>20</v>
      </c>
      <c r="AK20" s="23" t="s">
        <v>24</v>
      </c>
      <c r="AN20" s="21" t="s">
        <v>3</v>
      </c>
      <c r="AR20" s="17"/>
      <c r="BS20" s="14" t="s">
        <v>4</v>
      </c>
    </row>
    <row r="21" spans="2:71" ht="6.9" customHeight="1">
      <c r="B21" s="17"/>
      <c r="AR21" s="17"/>
    </row>
    <row r="22" spans="2:71" ht="12" customHeight="1">
      <c r="B22" s="17"/>
      <c r="D22" s="23" t="s">
        <v>29</v>
      </c>
      <c r="AR22" s="17"/>
    </row>
    <row r="23" spans="2:71" ht="47.25" customHeight="1">
      <c r="B23" s="17"/>
      <c r="E23" s="236" t="s">
        <v>30</v>
      </c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R23" s="17"/>
    </row>
    <row r="24" spans="2:71" ht="6.9" customHeight="1">
      <c r="B24" s="17"/>
      <c r="AR24" s="17"/>
    </row>
    <row r="25" spans="2:71" ht="6.9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2:71" s="1" customFormat="1" ht="25.95" customHeight="1">
      <c r="B26" s="26"/>
      <c r="D26" s="27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37">
        <f>ROUND(AG54,2)</f>
        <v>0</v>
      </c>
      <c r="AL26" s="238"/>
      <c r="AM26" s="238"/>
      <c r="AN26" s="238"/>
      <c r="AO26" s="238"/>
      <c r="AR26" s="26"/>
    </row>
    <row r="27" spans="2:71" s="1" customFormat="1" ht="6.9" customHeight="1">
      <c r="B27" s="26"/>
      <c r="AR27" s="26"/>
    </row>
    <row r="28" spans="2:71" s="1" customFormat="1" ht="13.2">
      <c r="B28" s="26"/>
      <c r="L28" s="239" t="s">
        <v>32</v>
      </c>
      <c r="M28" s="239"/>
      <c r="N28" s="239"/>
      <c r="O28" s="239"/>
      <c r="P28" s="239"/>
      <c r="W28" s="239" t="s">
        <v>33</v>
      </c>
      <c r="X28" s="239"/>
      <c r="Y28" s="239"/>
      <c r="Z28" s="239"/>
      <c r="AA28" s="239"/>
      <c r="AB28" s="239"/>
      <c r="AC28" s="239"/>
      <c r="AD28" s="239"/>
      <c r="AE28" s="239"/>
      <c r="AK28" s="239" t="s">
        <v>34</v>
      </c>
      <c r="AL28" s="239"/>
      <c r="AM28" s="239"/>
      <c r="AN28" s="239"/>
      <c r="AO28" s="239"/>
      <c r="AR28" s="26"/>
    </row>
    <row r="29" spans="2:71" s="2" customFormat="1" ht="14.4" customHeight="1">
      <c r="B29" s="30"/>
      <c r="D29" s="23" t="s">
        <v>35</v>
      </c>
      <c r="F29" s="23" t="s">
        <v>36</v>
      </c>
      <c r="L29" s="242">
        <v>0.21</v>
      </c>
      <c r="M29" s="241"/>
      <c r="N29" s="241"/>
      <c r="O29" s="241"/>
      <c r="P29" s="241"/>
      <c r="W29" s="240">
        <f>ROUND(AZ54, 2)</f>
        <v>0</v>
      </c>
      <c r="X29" s="241"/>
      <c r="Y29" s="241"/>
      <c r="Z29" s="241"/>
      <c r="AA29" s="241"/>
      <c r="AB29" s="241"/>
      <c r="AC29" s="241"/>
      <c r="AD29" s="241"/>
      <c r="AE29" s="241"/>
      <c r="AK29" s="240">
        <f>ROUND(AV54, 2)</f>
        <v>0</v>
      </c>
      <c r="AL29" s="241"/>
      <c r="AM29" s="241"/>
      <c r="AN29" s="241"/>
      <c r="AO29" s="241"/>
      <c r="AR29" s="30"/>
    </row>
    <row r="30" spans="2:71" s="2" customFormat="1" ht="14.4" customHeight="1">
      <c r="B30" s="30"/>
      <c r="F30" s="23" t="s">
        <v>37</v>
      </c>
      <c r="L30" s="242">
        <v>0.15</v>
      </c>
      <c r="M30" s="241"/>
      <c r="N30" s="241"/>
      <c r="O30" s="241"/>
      <c r="P30" s="241"/>
      <c r="W30" s="240">
        <f>ROUND(BA54, 2)</f>
        <v>0</v>
      </c>
      <c r="X30" s="241"/>
      <c r="Y30" s="241"/>
      <c r="Z30" s="241"/>
      <c r="AA30" s="241"/>
      <c r="AB30" s="241"/>
      <c r="AC30" s="241"/>
      <c r="AD30" s="241"/>
      <c r="AE30" s="241"/>
      <c r="AK30" s="240">
        <f>ROUND(AW54, 2)</f>
        <v>0</v>
      </c>
      <c r="AL30" s="241"/>
      <c r="AM30" s="241"/>
      <c r="AN30" s="241"/>
      <c r="AO30" s="241"/>
      <c r="AR30" s="30"/>
    </row>
    <row r="31" spans="2:71" s="2" customFormat="1" ht="14.4" hidden="1" customHeight="1">
      <c r="B31" s="30"/>
      <c r="F31" s="23" t="s">
        <v>38</v>
      </c>
      <c r="L31" s="242">
        <v>0.21</v>
      </c>
      <c r="M31" s="241"/>
      <c r="N31" s="241"/>
      <c r="O31" s="241"/>
      <c r="P31" s="241"/>
      <c r="W31" s="240">
        <f>ROUND(BB54, 2)</f>
        <v>0</v>
      </c>
      <c r="X31" s="241"/>
      <c r="Y31" s="241"/>
      <c r="Z31" s="241"/>
      <c r="AA31" s="241"/>
      <c r="AB31" s="241"/>
      <c r="AC31" s="241"/>
      <c r="AD31" s="241"/>
      <c r="AE31" s="241"/>
      <c r="AK31" s="240">
        <v>0</v>
      </c>
      <c r="AL31" s="241"/>
      <c r="AM31" s="241"/>
      <c r="AN31" s="241"/>
      <c r="AO31" s="241"/>
      <c r="AR31" s="30"/>
    </row>
    <row r="32" spans="2:71" s="2" customFormat="1" ht="14.4" hidden="1" customHeight="1">
      <c r="B32" s="30"/>
      <c r="F32" s="23" t="s">
        <v>39</v>
      </c>
      <c r="L32" s="242">
        <v>0.15</v>
      </c>
      <c r="M32" s="241"/>
      <c r="N32" s="241"/>
      <c r="O32" s="241"/>
      <c r="P32" s="241"/>
      <c r="W32" s="240">
        <f>ROUND(BC54, 2)</f>
        <v>0</v>
      </c>
      <c r="X32" s="241"/>
      <c r="Y32" s="241"/>
      <c r="Z32" s="241"/>
      <c r="AA32" s="241"/>
      <c r="AB32" s="241"/>
      <c r="AC32" s="241"/>
      <c r="AD32" s="241"/>
      <c r="AE32" s="241"/>
      <c r="AK32" s="240">
        <v>0</v>
      </c>
      <c r="AL32" s="241"/>
      <c r="AM32" s="241"/>
      <c r="AN32" s="241"/>
      <c r="AO32" s="241"/>
      <c r="AR32" s="30"/>
    </row>
    <row r="33" spans="2:44" s="2" customFormat="1" ht="14.4" hidden="1" customHeight="1">
      <c r="B33" s="30"/>
      <c r="F33" s="23" t="s">
        <v>40</v>
      </c>
      <c r="L33" s="242">
        <v>0</v>
      </c>
      <c r="M33" s="241"/>
      <c r="N33" s="241"/>
      <c r="O33" s="241"/>
      <c r="P33" s="241"/>
      <c r="W33" s="240">
        <f>ROUND(BD54, 2)</f>
        <v>0</v>
      </c>
      <c r="X33" s="241"/>
      <c r="Y33" s="241"/>
      <c r="Z33" s="241"/>
      <c r="AA33" s="241"/>
      <c r="AB33" s="241"/>
      <c r="AC33" s="241"/>
      <c r="AD33" s="241"/>
      <c r="AE33" s="241"/>
      <c r="AK33" s="240">
        <v>0</v>
      </c>
      <c r="AL33" s="241"/>
      <c r="AM33" s="241"/>
      <c r="AN33" s="241"/>
      <c r="AO33" s="241"/>
      <c r="AR33" s="30"/>
    </row>
    <row r="34" spans="2:44" s="1" customFormat="1" ht="6.9" customHeight="1">
      <c r="B34" s="26"/>
      <c r="AR34" s="26"/>
    </row>
    <row r="35" spans="2:44" s="1" customFormat="1" ht="25.95" customHeight="1">
      <c r="B35" s="26"/>
      <c r="C35" s="31"/>
      <c r="D35" s="32" t="s">
        <v>41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4" t="s">
        <v>42</v>
      </c>
      <c r="U35" s="33"/>
      <c r="V35" s="33"/>
      <c r="W35" s="33"/>
      <c r="X35" s="262" t="s">
        <v>43</v>
      </c>
      <c r="Y35" s="263"/>
      <c r="Z35" s="263"/>
      <c r="AA35" s="263"/>
      <c r="AB35" s="263"/>
      <c r="AC35" s="33"/>
      <c r="AD35" s="33"/>
      <c r="AE35" s="33"/>
      <c r="AF35" s="33"/>
      <c r="AG35" s="33"/>
      <c r="AH35" s="33"/>
      <c r="AI35" s="33"/>
      <c r="AJ35" s="33"/>
      <c r="AK35" s="264">
        <f>SUM(AK26:AK33)</f>
        <v>0</v>
      </c>
      <c r="AL35" s="263"/>
      <c r="AM35" s="263"/>
      <c r="AN35" s="263"/>
      <c r="AO35" s="265"/>
      <c r="AP35" s="31"/>
      <c r="AQ35" s="31"/>
      <c r="AR35" s="26"/>
    </row>
    <row r="36" spans="2:44" s="1" customFormat="1" ht="6.9" customHeight="1">
      <c r="B36" s="26"/>
      <c r="AR36" s="26"/>
    </row>
    <row r="37" spans="2:44" s="1" customFormat="1" ht="6.9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26"/>
    </row>
    <row r="41" spans="2:44" s="1" customFormat="1" ht="6.9" customHeight="1">
      <c r="B41" s="37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26"/>
    </row>
    <row r="42" spans="2:44" s="1" customFormat="1" ht="24.9" customHeight="1">
      <c r="B42" s="26"/>
      <c r="C42" s="18" t="s">
        <v>44</v>
      </c>
      <c r="AR42" s="26"/>
    </row>
    <row r="43" spans="2:44" s="1" customFormat="1" ht="6.9" customHeight="1">
      <c r="B43" s="26"/>
      <c r="AR43" s="26"/>
    </row>
    <row r="44" spans="2:44" s="3" customFormat="1" ht="12" customHeight="1">
      <c r="B44" s="39"/>
      <c r="C44" s="23" t="s">
        <v>13</v>
      </c>
      <c r="L44" s="3" t="str">
        <f>K5</f>
        <v>1</v>
      </c>
      <c r="AR44" s="39"/>
    </row>
    <row r="45" spans="2:44" s="4" customFormat="1" ht="36.9" customHeight="1">
      <c r="B45" s="40"/>
      <c r="C45" s="41" t="s">
        <v>15</v>
      </c>
      <c r="L45" s="253" t="str">
        <f>K6</f>
        <v>Rekonstrukce rozvodů tepla Mír 1 větev II Cu_rozpočet</v>
      </c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R45" s="40"/>
    </row>
    <row r="46" spans="2:44" s="1" customFormat="1" ht="6.9" customHeight="1">
      <c r="B46" s="26"/>
      <c r="AR46" s="26"/>
    </row>
    <row r="47" spans="2:44" s="1" customFormat="1" ht="12" customHeight="1">
      <c r="B47" s="26"/>
      <c r="C47" s="23" t="s">
        <v>19</v>
      </c>
      <c r="L47" s="42" t="str">
        <f>IF(K8="","",K8)</f>
        <v xml:space="preserve"> </v>
      </c>
      <c r="AI47" s="23" t="s">
        <v>21</v>
      </c>
      <c r="AM47" s="255">
        <f>IF(AN8= "","",AN8)</f>
        <v>44942</v>
      </c>
      <c r="AN47" s="255"/>
      <c r="AR47" s="26"/>
    </row>
    <row r="48" spans="2:44" s="1" customFormat="1" ht="6.9" customHeight="1">
      <c r="B48" s="26"/>
      <c r="AR48" s="26"/>
    </row>
    <row r="49" spans="1:91" s="1" customFormat="1" ht="15.15" customHeight="1">
      <c r="B49" s="26"/>
      <c r="C49" s="23" t="s">
        <v>22</v>
      </c>
      <c r="L49" s="3" t="str">
        <f>IF(E11= "","",E11)</f>
        <v xml:space="preserve"> </v>
      </c>
      <c r="AI49" s="23" t="s">
        <v>26</v>
      </c>
      <c r="AM49" s="256" t="str">
        <f>IF(E17="","",E17)</f>
        <v xml:space="preserve"> </v>
      </c>
      <c r="AN49" s="257"/>
      <c r="AO49" s="257"/>
      <c r="AP49" s="257"/>
      <c r="AR49" s="26"/>
      <c r="AS49" s="258" t="s">
        <v>45</v>
      </c>
      <c r="AT49" s="259"/>
      <c r="AU49" s="44"/>
      <c r="AV49" s="44"/>
      <c r="AW49" s="44"/>
      <c r="AX49" s="44"/>
      <c r="AY49" s="44"/>
      <c r="AZ49" s="44"/>
      <c r="BA49" s="44"/>
      <c r="BB49" s="44"/>
      <c r="BC49" s="44"/>
      <c r="BD49" s="45"/>
    </row>
    <row r="50" spans="1:91" s="1" customFormat="1" ht="15.15" customHeight="1">
      <c r="B50" s="26"/>
      <c r="C50" s="23" t="s">
        <v>25</v>
      </c>
      <c r="L50" s="3" t="str">
        <f>IF(E14="","",E14)</f>
        <v xml:space="preserve"> </v>
      </c>
      <c r="AI50" s="23" t="s">
        <v>28</v>
      </c>
      <c r="AM50" s="256" t="str">
        <f>IF(E20="","",E20)</f>
        <v xml:space="preserve"> </v>
      </c>
      <c r="AN50" s="257"/>
      <c r="AO50" s="257"/>
      <c r="AP50" s="257"/>
      <c r="AR50" s="26"/>
      <c r="AS50" s="260"/>
      <c r="AT50" s="261"/>
      <c r="BD50" s="46"/>
    </row>
    <row r="51" spans="1:91" s="1" customFormat="1" ht="10.95" customHeight="1">
      <c r="B51" s="26"/>
      <c r="AR51" s="26"/>
      <c r="AS51" s="260"/>
      <c r="AT51" s="261"/>
      <c r="BD51" s="46"/>
    </row>
    <row r="52" spans="1:91" s="1" customFormat="1" ht="29.25" customHeight="1">
      <c r="B52" s="26"/>
      <c r="C52" s="249" t="s">
        <v>46</v>
      </c>
      <c r="D52" s="250"/>
      <c r="E52" s="250"/>
      <c r="F52" s="250"/>
      <c r="G52" s="250"/>
      <c r="H52" s="47"/>
      <c r="I52" s="251" t="s">
        <v>47</v>
      </c>
      <c r="J52" s="250"/>
      <c r="K52" s="250"/>
      <c r="L52" s="250"/>
      <c r="M52" s="250"/>
      <c r="N52" s="250"/>
      <c r="O52" s="250"/>
      <c r="P52" s="250"/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2" t="s">
        <v>48</v>
      </c>
      <c r="AH52" s="250"/>
      <c r="AI52" s="250"/>
      <c r="AJ52" s="250"/>
      <c r="AK52" s="250"/>
      <c r="AL52" s="250"/>
      <c r="AM52" s="250"/>
      <c r="AN52" s="251" t="s">
        <v>49</v>
      </c>
      <c r="AO52" s="250"/>
      <c r="AP52" s="250"/>
      <c r="AQ52" s="48" t="s">
        <v>50</v>
      </c>
      <c r="AR52" s="26"/>
      <c r="AS52" s="49" t="s">
        <v>51</v>
      </c>
      <c r="AT52" s="50" t="s">
        <v>52</v>
      </c>
      <c r="AU52" s="50" t="s">
        <v>53</v>
      </c>
      <c r="AV52" s="50" t="s">
        <v>54</v>
      </c>
      <c r="AW52" s="50" t="s">
        <v>55</v>
      </c>
      <c r="AX52" s="50" t="s">
        <v>56</v>
      </c>
      <c r="AY52" s="50" t="s">
        <v>57</v>
      </c>
      <c r="AZ52" s="50" t="s">
        <v>58</v>
      </c>
      <c r="BA52" s="50" t="s">
        <v>59</v>
      </c>
      <c r="BB52" s="50" t="s">
        <v>60</v>
      </c>
      <c r="BC52" s="50" t="s">
        <v>61</v>
      </c>
      <c r="BD52" s="51" t="s">
        <v>62</v>
      </c>
    </row>
    <row r="53" spans="1:91" s="1" customFormat="1" ht="10.95" customHeight="1">
      <c r="B53" s="26"/>
      <c r="AR53" s="26"/>
      <c r="AS53" s="52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5"/>
    </row>
    <row r="54" spans="1:91" s="5" customFormat="1" ht="32.4" customHeight="1">
      <c r="B54" s="53"/>
      <c r="C54" s="54" t="s">
        <v>63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246">
        <f>ROUND(AG55,2)</f>
        <v>0</v>
      </c>
      <c r="AH54" s="246"/>
      <c r="AI54" s="246"/>
      <c r="AJ54" s="246"/>
      <c r="AK54" s="246"/>
      <c r="AL54" s="246"/>
      <c r="AM54" s="246"/>
      <c r="AN54" s="247">
        <f>SUM(AG54,AT54)</f>
        <v>0</v>
      </c>
      <c r="AO54" s="247"/>
      <c r="AP54" s="247"/>
      <c r="AQ54" s="57" t="s">
        <v>3</v>
      </c>
      <c r="AR54" s="53"/>
      <c r="AS54" s="58">
        <f>ROUND(AS55,2)</f>
        <v>0</v>
      </c>
      <c r="AT54" s="59">
        <f>ROUND(SUM(AV54:AW54),2)</f>
        <v>0</v>
      </c>
      <c r="AU54" s="60">
        <f>ROUND(AU55,5)</f>
        <v>5156.1270800000002</v>
      </c>
      <c r="AV54" s="59">
        <f>ROUND(AZ54*L29,2)</f>
        <v>0</v>
      </c>
      <c r="AW54" s="59">
        <f>ROUND(BA54*L30,2)</f>
        <v>0</v>
      </c>
      <c r="AX54" s="59">
        <f>ROUND(BB54*L29,2)</f>
        <v>0</v>
      </c>
      <c r="AY54" s="59">
        <f>ROUND(BC54*L30,2)</f>
        <v>0</v>
      </c>
      <c r="AZ54" s="59">
        <f>ROUND(AZ55,2)</f>
        <v>0</v>
      </c>
      <c r="BA54" s="59">
        <f>ROUND(BA55,2)</f>
        <v>0</v>
      </c>
      <c r="BB54" s="59">
        <f>ROUND(BB55,2)</f>
        <v>0</v>
      </c>
      <c r="BC54" s="59">
        <f>ROUND(BC55,2)</f>
        <v>0</v>
      </c>
      <c r="BD54" s="61">
        <f>ROUND(BD55,2)</f>
        <v>0</v>
      </c>
      <c r="BS54" s="62" t="s">
        <v>64</v>
      </c>
      <c r="BT54" s="62" t="s">
        <v>65</v>
      </c>
      <c r="BU54" s="63" t="s">
        <v>66</v>
      </c>
      <c r="BV54" s="62" t="s">
        <v>67</v>
      </c>
      <c r="BW54" s="62" t="s">
        <v>5</v>
      </c>
      <c r="BX54" s="62" t="s">
        <v>68</v>
      </c>
      <c r="CL54" s="62" t="s">
        <v>3</v>
      </c>
    </row>
    <row r="55" spans="1:91" s="6" customFormat="1" ht="16.5" customHeight="1">
      <c r="A55" s="64" t="s">
        <v>69</v>
      </c>
      <c r="B55" s="65"/>
      <c r="C55" s="66"/>
      <c r="D55" s="245" t="s">
        <v>14</v>
      </c>
      <c r="E55" s="245"/>
      <c r="F55" s="245"/>
      <c r="G55" s="245"/>
      <c r="H55" s="245"/>
      <c r="I55" s="67"/>
      <c r="J55" s="245" t="s">
        <v>70</v>
      </c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3">
        <f>'1 - Vytápění'!J30</f>
        <v>0</v>
      </c>
      <c r="AH55" s="244"/>
      <c r="AI55" s="244"/>
      <c r="AJ55" s="244"/>
      <c r="AK55" s="244"/>
      <c r="AL55" s="244"/>
      <c r="AM55" s="244"/>
      <c r="AN55" s="243">
        <f>SUM(AG55,AT55)</f>
        <v>0</v>
      </c>
      <c r="AO55" s="244"/>
      <c r="AP55" s="244"/>
      <c r="AQ55" s="68" t="s">
        <v>71</v>
      </c>
      <c r="AR55" s="65"/>
      <c r="AS55" s="69">
        <v>0</v>
      </c>
      <c r="AT55" s="70">
        <f>ROUND(SUM(AV55:AW55),2)</f>
        <v>0</v>
      </c>
      <c r="AU55" s="71">
        <f>'1 - Vytápění'!P100</f>
        <v>5156.1270819999991</v>
      </c>
      <c r="AV55" s="70">
        <f>'1 - Vytápění'!J33</f>
        <v>0</v>
      </c>
      <c r="AW55" s="70">
        <f>'1 - Vytápění'!J34</f>
        <v>0</v>
      </c>
      <c r="AX55" s="70">
        <f>'1 - Vytápění'!J35</f>
        <v>0</v>
      </c>
      <c r="AY55" s="70">
        <f>'1 - Vytápění'!J36</f>
        <v>0</v>
      </c>
      <c r="AZ55" s="70">
        <f>'1 - Vytápění'!F33</f>
        <v>0</v>
      </c>
      <c r="BA55" s="70">
        <f>'1 - Vytápění'!F34</f>
        <v>0</v>
      </c>
      <c r="BB55" s="70">
        <f>'1 - Vytápění'!F35</f>
        <v>0</v>
      </c>
      <c r="BC55" s="70">
        <f>'1 - Vytápění'!F36</f>
        <v>0</v>
      </c>
      <c r="BD55" s="72">
        <f>'1 - Vytápění'!F37</f>
        <v>0</v>
      </c>
      <c r="BT55" s="73" t="s">
        <v>14</v>
      </c>
      <c r="BV55" s="73" t="s">
        <v>67</v>
      </c>
      <c r="BW55" s="73" t="s">
        <v>72</v>
      </c>
      <c r="BX55" s="73" t="s">
        <v>5</v>
      </c>
      <c r="CL55" s="73" t="s">
        <v>3</v>
      </c>
      <c r="CM55" s="73" t="s">
        <v>73</v>
      </c>
    </row>
    <row r="56" spans="1:91" s="1" customFormat="1" ht="30" customHeight="1">
      <c r="B56" s="26"/>
      <c r="AR56" s="26"/>
    </row>
    <row r="57" spans="1:91" s="1" customFormat="1" ht="6.9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26"/>
    </row>
  </sheetData>
  <mergeCells count="40"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W31:AE31"/>
    <mergeCell ref="AN55:AP55"/>
    <mergeCell ref="AG55:AM55"/>
    <mergeCell ref="D55:H55"/>
    <mergeCell ref="J55:AF55"/>
    <mergeCell ref="AG54:AM54"/>
    <mergeCell ref="AN54:AP5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55" location="'1 - Vytápění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18"/>
  <sheetViews>
    <sheetView showGridLines="0" topLeftCell="C298" zoomScale="115" zoomScaleNormal="115" workbookViewId="0">
      <selection activeCell="I412" sqref="I412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48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4" t="s">
        <v>72</v>
      </c>
    </row>
    <row r="3" spans="2:46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2:46" ht="24.9" customHeight="1">
      <c r="B4" s="17"/>
      <c r="D4" s="18" t="s">
        <v>74</v>
      </c>
      <c r="L4" s="17"/>
      <c r="M4" s="74" t="s">
        <v>11</v>
      </c>
      <c r="AT4" s="14" t="s">
        <v>4</v>
      </c>
    </row>
    <row r="5" spans="2:46" ht="6.9" customHeight="1">
      <c r="B5" s="17"/>
      <c r="L5" s="17"/>
    </row>
    <row r="6" spans="2:46" ht="12" customHeight="1">
      <c r="B6" s="17"/>
      <c r="D6" s="23" t="s">
        <v>15</v>
      </c>
      <c r="L6" s="17"/>
    </row>
    <row r="7" spans="2:46" ht="16.5" customHeight="1">
      <c r="B7" s="17"/>
      <c r="E7" s="267" t="str">
        <f>'Rekapitulace stavby'!K6</f>
        <v>Rekonstrukce rozvodů tepla Mír 1 větev II Cu_rozpočet</v>
      </c>
      <c r="F7" s="268"/>
      <c r="G7" s="268"/>
      <c r="H7" s="268"/>
      <c r="L7" s="17"/>
    </row>
    <row r="8" spans="2:46" s="1" customFormat="1" ht="12" customHeight="1">
      <c r="B8" s="26"/>
      <c r="D8" s="23" t="s">
        <v>75</v>
      </c>
      <c r="L8" s="26"/>
    </row>
    <row r="9" spans="2:46" s="1" customFormat="1" ht="16.5" customHeight="1">
      <c r="B9" s="26"/>
      <c r="E9" s="253" t="s">
        <v>76</v>
      </c>
      <c r="F9" s="266"/>
      <c r="G9" s="266"/>
      <c r="H9" s="266"/>
      <c r="L9" s="26"/>
    </row>
    <row r="10" spans="2:46" s="1" customFormat="1">
      <c r="B10" s="26"/>
      <c r="L10" s="26"/>
    </row>
    <row r="11" spans="2:46" s="1" customFormat="1" ht="12" customHeight="1">
      <c r="B11" s="26"/>
      <c r="D11" s="23" t="s">
        <v>17</v>
      </c>
      <c r="F11" s="21" t="s">
        <v>3</v>
      </c>
      <c r="I11" s="23" t="s">
        <v>18</v>
      </c>
      <c r="J11" s="21" t="s">
        <v>3</v>
      </c>
      <c r="L11" s="26"/>
    </row>
    <row r="12" spans="2:46" s="1" customFormat="1" ht="12" customHeight="1">
      <c r="B12" s="26"/>
      <c r="D12" s="23" t="s">
        <v>19</v>
      </c>
      <c r="F12" s="21" t="s">
        <v>20</v>
      </c>
      <c r="I12" s="23" t="s">
        <v>21</v>
      </c>
      <c r="J12" s="43">
        <f>'Rekapitulace stavby'!AN8</f>
        <v>44942</v>
      </c>
      <c r="L12" s="26"/>
    </row>
    <row r="13" spans="2:46" s="1" customFormat="1" ht="10.95" customHeight="1">
      <c r="B13" s="26"/>
      <c r="L13" s="26"/>
    </row>
    <row r="14" spans="2:46" s="1" customFormat="1" ht="12" customHeight="1">
      <c r="B14" s="26"/>
      <c r="D14" s="23" t="s">
        <v>22</v>
      </c>
      <c r="I14" s="23" t="s">
        <v>23</v>
      </c>
      <c r="J14" s="21" t="str">
        <f>IF('Rekapitulace stavby'!AN10="","",'Rekapitulace stavby'!AN10)</f>
        <v/>
      </c>
      <c r="L14" s="26"/>
    </row>
    <row r="15" spans="2:46" s="1" customFormat="1" ht="18" customHeight="1">
      <c r="B15" s="26"/>
      <c r="E15" s="21" t="str">
        <f>IF('Rekapitulace stavby'!E11="","",'Rekapitulace stavby'!E11)</f>
        <v xml:space="preserve"> </v>
      </c>
      <c r="I15" s="23" t="s">
        <v>24</v>
      </c>
      <c r="J15" s="21" t="str">
        <f>IF('Rekapitulace stavby'!AN11="","",'Rekapitulace stavby'!AN11)</f>
        <v/>
      </c>
      <c r="L15" s="26"/>
    </row>
    <row r="16" spans="2:46" s="1" customFormat="1" ht="6.9" customHeight="1">
      <c r="B16" s="26"/>
      <c r="L16" s="26"/>
    </row>
    <row r="17" spans="2:12" s="1" customFormat="1" ht="12" customHeight="1">
      <c r="B17" s="26"/>
      <c r="D17" s="23" t="s">
        <v>25</v>
      </c>
      <c r="I17" s="23" t="s">
        <v>23</v>
      </c>
      <c r="J17" s="21" t="str">
        <f>'Rekapitulace stavby'!AN13</f>
        <v/>
      </c>
      <c r="L17" s="26"/>
    </row>
    <row r="18" spans="2:12" s="1" customFormat="1" ht="18" customHeight="1">
      <c r="B18" s="26"/>
      <c r="E18" s="233" t="str">
        <f>'Rekapitulace stavby'!E14</f>
        <v xml:space="preserve"> </v>
      </c>
      <c r="F18" s="233"/>
      <c r="G18" s="233"/>
      <c r="H18" s="233"/>
      <c r="I18" s="23" t="s">
        <v>24</v>
      </c>
      <c r="J18" s="21" t="str">
        <f>'Rekapitulace stavby'!AN14</f>
        <v/>
      </c>
      <c r="L18" s="26"/>
    </row>
    <row r="19" spans="2:12" s="1" customFormat="1" ht="6.9" customHeight="1">
      <c r="B19" s="26"/>
      <c r="L19" s="26"/>
    </row>
    <row r="20" spans="2:12" s="1" customFormat="1" ht="12" customHeight="1">
      <c r="B20" s="26"/>
      <c r="D20" s="23" t="s">
        <v>26</v>
      </c>
      <c r="I20" s="23" t="s">
        <v>23</v>
      </c>
      <c r="J20" s="21" t="str">
        <f>IF('Rekapitulace stavby'!AN16="","",'Rekapitulace stavby'!AN16)</f>
        <v/>
      </c>
      <c r="L20" s="26"/>
    </row>
    <row r="21" spans="2:12" s="1" customFormat="1" ht="18" customHeight="1">
      <c r="B21" s="26"/>
      <c r="E21" s="21" t="str">
        <f>IF('Rekapitulace stavby'!E17="","",'Rekapitulace stavby'!E17)</f>
        <v xml:space="preserve"> </v>
      </c>
      <c r="I21" s="23" t="s">
        <v>24</v>
      </c>
      <c r="J21" s="21" t="str">
        <f>IF('Rekapitulace stavby'!AN17="","",'Rekapitulace stavby'!AN17)</f>
        <v/>
      </c>
      <c r="L21" s="26"/>
    </row>
    <row r="22" spans="2:12" s="1" customFormat="1" ht="6.9" customHeight="1">
      <c r="B22" s="26"/>
      <c r="L22" s="26"/>
    </row>
    <row r="23" spans="2:12" s="1" customFormat="1" ht="12" customHeight="1">
      <c r="B23" s="26"/>
      <c r="D23" s="23" t="s">
        <v>28</v>
      </c>
      <c r="I23" s="23" t="s">
        <v>23</v>
      </c>
      <c r="J23" s="21" t="str">
        <f>IF('Rekapitulace stavby'!AN19="","",'Rekapitulace stavby'!AN19)</f>
        <v/>
      </c>
      <c r="L23" s="26"/>
    </row>
    <row r="24" spans="2:12" s="1" customFormat="1" ht="18" customHeight="1">
      <c r="B24" s="26"/>
      <c r="E24" s="21" t="str">
        <f>IF('Rekapitulace stavby'!E20="","",'Rekapitulace stavby'!E20)</f>
        <v xml:space="preserve"> </v>
      </c>
      <c r="I24" s="23" t="s">
        <v>24</v>
      </c>
      <c r="J24" s="21" t="str">
        <f>IF('Rekapitulace stavby'!AN20="","",'Rekapitulace stavby'!AN20)</f>
        <v/>
      </c>
      <c r="L24" s="26"/>
    </row>
    <row r="25" spans="2:12" s="1" customFormat="1" ht="6.9" customHeight="1">
      <c r="B25" s="26"/>
      <c r="L25" s="26"/>
    </row>
    <row r="26" spans="2:12" s="1" customFormat="1" ht="12" customHeight="1">
      <c r="B26" s="26"/>
      <c r="D26" s="23" t="s">
        <v>29</v>
      </c>
      <c r="L26" s="26"/>
    </row>
    <row r="27" spans="2:12" s="7" customFormat="1" ht="16.5" customHeight="1">
      <c r="B27" s="75"/>
      <c r="E27" s="236" t="s">
        <v>3</v>
      </c>
      <c r="F27" s="236"/>
      <c r="G27" s="236"/>
      <c r="H27" s="236"/>
      <c r="L27" s="75"/>
    </row>
    <row r="28" spans="2:12" s="1" customFormat="1" ht="6.9" customHeight="1">
      <c r="B28" s="26"/>
      <c r="L28" s="26"/>
    </row>
    <row r="29" spans="2:12" s="1" customFormat="1" ht="6.9" customHeight="1">
      <c r="B29" s="26"/>
      <c r="D29" s="44"/>
      <c r="E29" s="44"/>
      <c r="F29" s="44"/>
      <c r="G29" s="44"/>
      <c r="H29" s="44"/>
      <c r="I29" s="44"/>
      <c r="J29" s="44"/>
      <c r="K29" s="44"/>
      <c r="L29" s="26"/>
    </row>
    <row r="30" spans="2:12" s="1" customFormat="1" ht="25.35" customHeight="1">
      <c r="B30" s="26"/>
      <c r="D30" s="76" t="s">
        <v>31</v>
      </c>
      <c r="J30" s="56">
        <f>ROUND(J100, 2)</f>
        <v>0</v>
      </c>
      <c r="L30" s="26"/>
    </row>
    <row r="31" spans="2:12" s="1" customFormat="1" ht="6.9" customHeight="1">
      <c r="B31" s="26"/>
      <c r="D31" s="44"/>
      <c r="E31" s="44"/>
      <c r="F31" s="44"/>
      <c r="G31" s="44"/>
      <c r="H31" s="44"/>
      <c r="I31" s="44"/>
      <c r="J31" s="44"/>
      <c r="K31" s="44"/>
      <c r="L31" s="26"/>
    </row>
    <row r="32" spans="2:12" s="1" customFormat="1" ht="14.4" customHeight="1">
      <c r="B32" s="26"/>
      <c r="F32" s="29" t="s">
        <v>33</v>
      </c>
      <c r="I32" s="29" t="s">
        <v>32</v>
      </c>
      <c r="J32" s="29" t="s">
        <v>34</v>
      </c>
      <c r="L32" s="26"/>
    </row>
    <row r="33" spans="2:12" s="1" customFormat="1" ht="14.4" customHeight="1">
      <c r="B33" s="26"/>
      <c r="D33" s="77" t="s">
        <v>35</v>
      </c>
      <c r="E33" s="23" t="s">
        <v>36</v>
      </c>
      <c r="F33" s="78">
        <f>ROUND((SUM(BE100:BE417)),  2)</f>
        <v>0</v>
      </c>
      <c r="I33" s="79">
        <v>0.21</v>
      </c>
      <c r="J33" s="78">
        <f>ROUND(((SUM(BE100:BE417))*I33),  2)</f>
        <v>0</v>
      </c>
      <c r="L33" s="26"/>
    </row>
    <row r="34" spans="2:12" s="1" customFormat="1" ht="14.4" customHeight="1">
      <c r="B34" s="26"/>
      <c r="E34" s="23" t="s">
        <v>37</v>
      </c>
      <c r="F34" s="78">
        <f>ROUND((SUM(BF100:BF417)),  2)</f>
        <v>0</v>
      </c>
      <c r="I34" s="79">
        <v>0.15</v>
      </c>
      <c r="J34" s="78">
        <f>ROUND(((SUM(BF100:BF417))*I34),  2)</f>
        <v>0</v>
      </c>
      <c r="L34" s="26"/>
    </row>
    <row r="35" spans="2:12" s="1" customFormat="1" ht="14.4" hidden="1" customHeight="1">
      <c r="B35" s="26"/>
      <c r="E35" s="23" t="s">
        <v>38</v>
      </c>
      <c r="F35" s="78">
        <f>ROUND((SUM(BG100:BG417)),  2)</f>
        <v>0</v>
      </c>
      <c r="I35" s="79">
        <v>0.21</v>
      </c>
      <c r="J35" s="78">
        <f>0</f>
        <v>0</v>
      </c>
      <c r="L35" s="26"/>
    </row>
    <row r="36" spans="2:12" s="1" customFormat="1" ht="14.4" hidden="1" customHeight="1">
      <c r="B36" s="26"/>
      <c r="E36" s="23" t="s">
        <v>39</v>
      </c>
      <c r="F36" s="78">
        <f>ROUND((SUM(BH100:BH417)),  2)</f>
        <v>0</v>
      </c>
      <c r="I36" s="79">
        <v>0.15</v>
      </c>
      <c r="J36" s="78">
        <f>0</f>
        <v>0</v>
      </c>
      <c r="L36" s="26"/>
    </row>
    <row r="37" spans="2:12" s="1" customFormat="1" ht="14.4" hidden="1" customHeight="1">
      <c r="B37" s="26"/>
      <c r="E37" s="23" t="s">
        <v>40</v>
      </c>
      <c r="F37" s="78">
        <f>ROUND((SUM(BI100:BI417)),  2)</f>
        <v>0</v>
      </c>
      <c r="I37" s="79">
        <v>0</v>
      </c>
      <c r="J37" s="78">
        <f>0</f>
        <v>0</v>
      </c>
      <c r="L37" s="26"/>
    </row>
    <row r="38" spans="2:12" s="1" customFormat="1" ht="6.9" customHeight="1">
      <c r="B38" s="26"/>
      <c r="L38" s="26"/>
    </row>
    <row r="39" spans="2:12" s="1" customFormat="1" ht="25.35" customHeight="1">
      <c r="B39" s="26"/>
      <c r="C39" s="80"/>
      <c r="D39" s="81" t="s">
        <v>41</v>
      </c>
      <c r="E39" s="47"/>
      <c r="F39" s="47"/>
      <c r="G39" s="82" t="s">
        <v>42</v>
      </c>
      <c r="H39" s="83" t="s">
        <v>43</v>
      </c>
      <c r="I39" s="47"/>
      <c r="J39" s="84">
        <f>SUM(J30:J37)</f>
        <v>0</v>
      </c>
      <c r="K39" s="85"/>
      <c r="L39" s="26"/>
    </row>
    <row r="40" spans="2:12" s="1" customFormat="1" ht="14.4" customHeight="1"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26"/>
    </row>
    <row r="44" spans="2:12" s="1" customFormat="1" ht="6.9" customHeigh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26"/>
    </row>
    <row r="45" spans="2:12" s="1" customFormat="1" ht="24.9" customHeight="1">
      <c r="B45" s="26"/>
      <c r="C45" s="18" t="s">
        <v>77</v>
      </c>
      <c r="L45" s="26"/>
    </row>
    <row r="46" spans="2:12" s="1" customFormat="1" ht="6.9" customHeight="1">
      <c r="B46" s="26"/>
      <c r="L46" s="26"/>
    </row>
    <row r="47" spans="2:12" s="1" customFormat="1" ht="12" customHeight="1">
      <c r="B47" s="26"/>
      <c r="C47" s="23" t="s">
        <v>15</v>
      </c>
      <c r="L47" s="26"/>
    </row>
    <row r="48" spans="2:12" s="1" customFormat="1" ht="16.5" customHeight="1">
      <c r="B48" s="26"/>
      <c r="E48" s="267" t="str">
        <f>E7</f>
        <v>Rekonstrukce rozvodů tepla Mír 1 větev II Cu_rozpočet</v>
      </c>
      <c r="F48" s="268"/>
      <c r="G48" s="268"/>
      <c r="H48" s="268"/>
      <c r="L48" s="26"/>
    </row>
    <row r="49" spans="2:47" s="1" customFormat="1" ht="12" customHeight="1">
      <c r="B49" s="26"/>
      <c r="C49" s="23" t="s">
        <v>75</v>
      </c>
      <c r="L49" s="26"/>
    </row>
    <row r="50" spans="2:47" s="1" customFormat="1" ht="16.5" customHeight="1">
      <c r="B50" s="26"/>
      <c r="E50" s="253" t="str">
        <f>E9</f>
        <v>1 - Vytápění</v>
      </c>
      <c r="F50" s="266"/>
      <c r="G50" s="266"/>
      <c r="H50" s="266"/>
      <c r="L50" s="26"/>
    </row>
    <row r="51" spans="2:47" s="1" customFormat="1" ht="6.9" customHeight="1">
      <c r="B51" s="26"/>
      <c r="L51" s="26"/>
    </row>
    <row r="52" spans="2:47" s="1" customFormat="1" ht="12" customHeight="1">
      <c r="B52" s="26"/>
      <c r="C52" s="23" t="s">
        <v>19</v>
      </c>
      <c r="F52" s="21" t="str">
        <f>F12</f>
        <v xml:space="preserve"> </v>
      </c>
      <c r="I52" s="23" t="s">
        <v>21</v>
      </c>
      <c r="J52" s="43">
        <f>IF(J12="","",J12)</f>
        <v>44942</v>
      </c>
      <c r="L52" s="26"/>
    </row>
    <row r="53" spans="2:47" s="1" customFormat="1" ht="6.9" customHeight="1">
      <c r="B53" s="26"/>
      <c r="L53" s="26"/>
    </row>
    <row r="54" spans="2:47" s="1" customFormat="1" ht="15.15" customHeight="1">
      <c r="B54" s="26"/>
      <c r="C54" s="23" t="s">
        <v>22</v>
      </c>
      <c r="F54" s="21" t="str">
        <f>E15</f>
        <v xml:space="preserve"> </v>
      </c>
      <c r="I54" s="23" t="s">
        <v>26</v>
      </c>
      <c r="J54" s="24" t="str">
        <f>E21</f>
        <v xml:space="preserve"> </v>
      </c>
      <c r="L54" s="26"/>
    </row>
    <row r="55" spans="2:47" s="1" customFormat="1" ht="15.15" customHeight="1">
      <c r="B55" s="26"/>
      <c r="C55" s="23" t="s">
        <v>25</v>
      </c>
      <c r="F55" s="21" t="str">
        <f>IF(E18="","",E18)</f>
        <v xml:space="preserve"> </v>
      </c>
      <c r="I55" s="23" t="s">
        <v>28</v>
      </c>
      <c r="J55" s="24" t="str">
        <f>E24</f>
        <v xml:space="preserve"> </v>
      </c>
      <c r="L55" s="26"/>
    </row>
    <row r="56" spans="2:47" s="1" customFormat="1" ht="10.35" customHeight="1">
      <c r="B56" s="26"/>
      <c r="L56" s="26"/>
    </row>
    <row r="57" spans="2:47" s="1" customFormat="1" ht="29.25" customHeight="1">
      <c r="B57" s="26"/>
      <c r="C57" s="86" t="s">
        <v>78</v>
      </c>
      <c r="D57" s="80"/>
      <c r="E57" s="80"/>
      <c r="F57" s="80"/>
      <c r="G57" s="80"/>
      <c r="H57" s="80"/>
      <c r="I57" s="80"/>
      <c r="J57" s="87" t="s">
        <v>79</v>
      </c>
      <c r="K57" s="80"/>
      <c r="L57" s="26"/>
    </row>
    <row r="58" spans="2:47" s="1" customFormat="1" ht="10.35" customHeight="1">
      <c r="B58" s="26"/>
      <c r="L58" s="26"/>
    </row>
    <row r="59" spans="2:47" s="1" customFormat="1" ht="22.95" customHeight="1">
      <c r="B59" s="26"/>
      <c r="C59" s="88" t="s">
        <v>63</v>
      </c>
      <c r="J59" s="56">
        <f>J100</f>
        <v>0</v>
      </c>
      <c r="L59" s="26"/>
      <c r="AU59" s="14" t="s">
        <v>80</v>
      </c>
    </row>
    <row r="60" spans="2:47" s="8" customFormat="1" ht="24.9" customHeight="1">
      <c r="B60" s="89"/>
      <c r="D60" s="90" t="s">
        <v>81</v>
      </c>
      <c r="E60" s="91"/>
      <c r="F60" s="91"/>
      <c r="G60" s="91"/>
      <c r="H60" s="91"/>
      <c r="I60" s="91"/>
      <c r="J60" s="92">
        <f>J101</f>
        <v>0</v>
      </c>
      <c r="L60" s="89"/>
    </row>
    <row r="61" spans="2:47" s="9" customFormat="1" ht="19.95" customHeight="1">
      <c r="B61" s="93"/>
      <c r="D61" s="94" t="s">
        <v>82</v>
      </c>
      <c r="E61" s="95"/>
      <c r="F61" s="95"/>
      <c r="G61" s="95"/>
      <c r="H61" s="95"/>
      <c r="I61" s="95"/>
      <c r="J61" s="96">
        <f>J102</f>
        <v>0</v>
      </c>
      <c r="L61" s="93"/>
    </row>
    <row r="62" spans="2:47" s="9" customFormat="1" ht="19.95" customHeight="1">
      <c r="B62" s="93"/>
      <c r="D62" s="94" t="s">
        <v>83</v>
      </c>
      <c r="E62" s="95"/>
      <c r="F62" s="95"/>
      <c r="G62" s="95"/>
      <c r="H62" s="95"/>
      <c r="I62" s="95"/>
      <c r="J62" s="96">
        <f>J133</f>
        <v>0</v>
      </c>
      <c r="L62" s="93"/>
    </row>
    <row r="63" spans="2:47" s="9" customFormat="1" ht="19.95" customHeight="1">
      <c r="B63" s="93"/>
      <c r="D63" s="94" t="s">
        <v>84</v>
      </c>
      <c r="E63" s="95"/>
      <c r="F63" s="95"/>
      <c r="G63" s="95"/>
      <c r="H63" s="95"/>
      <c r="I63" s="95"/>
      <c r="J63" s="96">
        <f>J136</f>
        <v>0</v>
      </c>
      <c r="L63" s="93"/>
    </row>
    <row r="64" spans="2:47" s="9" customFormat="1" ht="19.95" customHeight="1">
      <c r="B64" s="93"/>
      <c r="D64" s="94" t="s">
        <v>85</v>
      </c>
      <c r="E64" s="95"/>
      <c r="F64" s="95"/>
      <c r="G64" s="95"/>
      <c r="H64" s="95"/>
      <c r="I64" s="95"/>
      <c r="J64" s="96">
        <f>J139</f>
        <v>0</v>
      </c>
      <c r="L64" s="93"/>
    </row>
    <row r="65" spans="2:12" s="9" customFormat="1" ht="19.95" customHeight="1">
      <c r="B65" s="93"/>
      <c r="D65" s="94" t="s">
        <v>86</v>
      </c>
      <c r="E65" s="95"/>
      <c r="F65" s="95"/>
      <c r="G65" s="95"/>
      <c r="H65" s="95"/>
      <c r="I65" s="95"/>
      <c r="J65" s="96">
        <f>J160</f>
        <v>0</v>
      </c>
      <c r="L65" s="93"/>
    </row>
    <row r="66" spans="2:12" s="9" customFormat="1" ht="19.95" customHeight="1">
      <c r="B66" s="93"/>
      <c r="D66" s="94" t="s">
        <v>87</v>
      </c>
      <c r="E66" s="95"/>
      <c r="F66" s="95"/>
      <c r="G66" s="95"/>
      <c r="H66" s="95"/>
      <c r="I66" s="95"/>
      <c r="J66" s="96">
        <f>J239</f>
        <v>0</v>
      </c>
      <c r="L66" s="93"/>
    </row>
    <row r="67" spans="2:12" s="9" customFormat="1" ht="19.95" customHeight="1">
      <c r="B67" s="93"/>
      <c r="D67" s="94" t="s">
        <v>88</v>
      </c>
      <c r="E67" s="95"/>
      <c r="F67" s="95"/>
      <c r="G67" s="95"/>
      <c r="H67" s="95"/>
      <c r="I67" s="95"/>
      <c r="J67" s="96">
        <f>J251</f>
        <v>0</v>
      </c>
      <c r="L67" s="93"/>
    </row>
    <row r="68" spans="2:12" s="9" customFormat="1" ht="19.95" customHeight="1">
      <c r="B68" s="93"/>
      <c r="D68" s="94" t="s">
        <v>89</v>
      </c>
      <c r="E68" s="95"/>
      <c r="F68" s="95"/>
      <c r="G68" s="95"/>
      <c r="H68" s="95"/>
      <c r="I68" s="95"/>
      <c r="J68" s="96">
        <f>J259</f>
        <v>0</v>
      </c>
      <c r="L68" s="93"/>
    </row>
    <row r="69" spans="2:12" s="8" customFormat="1" ht="24.9" customHeight="1">
      <c r="B69" s="89"/>
      <c r="D69" s="90" t="s">
        <v>90</v>
      </c>
      <c r="E69" s="91"/>
      <c r="F69" s="91"/>
      <c r="G69" s="91"/>
      <c r="H69" s="91"/>
      <c r="I69" s="91"/>
      <c r="J69" s="92">
        <f>J266</f>
        <v>0</v>
      </c>
      <c r="L69" s="89"/>
    </row>
    <row r="70" spans="2:12" s="9" customFormat="1" ht="19.95" customHeight="1">
      <c r="B70" s="93"/>
      <c r="D70" s="94" t="s">
        <v>91</v>
      </c>
      <c r="E70" s="95"/>
      <c r="F70" s="95"/>
      <c r="G70" s="95"/>
      <c r="H70" s="95"/>
      <c r="I70" s="95"/>
      <c r="J70" s="96">
        <f>J267</f>
        <v>0</v>
      </c>
      <c r="L70" s="93"/>
    </row>
    <row r="71" spans="2:12" s="9" customFormat="1" ht="19.95" customHeight="1">
      <c r="B71" s="93"/>
      <c r="D71" s="94" t="s">
        <v>92</v>
      </c>
      <c r="E71" s="95"/>
      <c r="F71" s="95"/>
      <c r="G71" s="95"/>
      <c r="H71" s="95"/>
      <c r="I71" s="95"/>
      <c r="J71" s="96">
        <f>J276</f>
        <v>0</v>
      </c>
      <c r="L71" s="93"/>
    </row>
    <row r="72" spans="2:12" s="9" customFormat="1" ht="19.95" customHeight="1">
      <c r="B72" s="93"/>
      <c r="D72" s="94" t="s">
        <v>93</v>
      </c>
      <c r="E72" s="95"/>
      <c r="F72" s="95"/>
      <c r="G72" s="95"/>
      <c r="H72" s="95"/>
      <c r="I72" s="95"/>
      <c r="J72" s="96">
        <f>J296</f>
        <v>0</v>
      </c>
      <c r="L72" s="93"/>
    </row>
    <row r="73" spans="2:12" s="9" customFormat="1" ht="19.95" customHeight="1">
      <c r="B73" s="93"/>
      <c r="D73" s="94" t="s">
        <v>94</v>
      </c>
      <c r="E73" s="95"/>
      <c r="F73" s="95"/>
      <c r="G73" s="95"/>
      <c r="H73" s="95"/>
      <c r="I73" s="95"/>
      <c r="J73" s="96">
        <f>J326</f>
        <v>0</v>
      </c>
      <c r="L73" s="93"/>
    </row>
    <row r="74" spans="2:12" s="9" customFormat="1" ht="19.95" customHeight="1">
      <c r="B74" s="93"/>
      <c r="D74" s="94" t="s">
        <v>95</v>
      </c>
      <c r="E74" s="95"/>
      <c r="F74" s="95"/>
      <c r="G74" s="95"/>
      <c r="H74" s="95"/>
      <c r="I74" s="95"/>
      <c r="J74" s="96">
        <f>J340</f>
        <v>0</v>
      </c>
      <c r="L74" s="93"/>
    </row>
    <row r="75" spans="2:12" s="9" customFormat="1" ht="19.95" customHeight="1">
      <c r="B75" s="93"/>
      <c r="D75" s="94" t="s">
        <v>96</v>
      </c>
      <c r="E75" s="95"/>
      <c r="F75" s="95"/>
      <c r="G75" s="95"/>
      <c r="H75" s="95"/>
      <c r="I75" s="95"/>
      <c r="J75" s="96">
        <f>J351</f>
        <v>0</v>
      </c>
      <c r="L75" s="93"/>
    </row>
    <row r="76" spans="2:12" s="9" customFormat="1" ht="19.95" customHeight="1">
      <c r="B76" s="93"/>
      <c r="D76" s="94" t="s">
        <v>97</v>
      </c>
      <c r="E76" s="95"/>
      <c r="F76" s="95"/>
      <c r="G76" s="95"/>
      <c r="H76" s="95"/>
      <c r="I76" s="95"/>
      <c r="J76" s="96">
        <f>J368</f>
        <v>0</v>
      </c>
      <c r="L76" s="93"/>
    </row>
    <row r="77" spans="2:12" s="8" customFormat="1" ht="24.9" customHeight="1">
      <c r="B77" s="89"/>
      <c r="D77" s="90" t="s">
        <v>98</v>
      </c>
      <c r="E77" s="91"/>
      <c r="F77" s="91"/>
      <c r="G77" s="91"/>
      <c r="H77" s="91"/>
      <c r="I77" s="91"/>
      <c r="J77" s="92">
        <f>J406</f>
        <v>0</v>
      </c>
      <c r="L77" s="89"/>
    </row>
    <row r="78" spans="2:12" s="9" customFormat="1" ht="19.95" customHeight="1">
      <c r="B78" s="93"/>
      <c r="D78" s="94" t="s">
        <v>99</v>
      </c>
      <c r="E78" s="95"/>
      <c r="F78" s="95"/>
      <c r="G78" s="95"/>
      <c r="H78" s="95"/>
      <c r="I78" s="95"/>
      <c r="J78" s="96">
        <f>J407</f>
        <v>0</v>
      </c>
      <c r="L78" s="93"/>
    </row>
    <row r="79" spans="2:12" s="9" customFormat="1" ht="19.95" customHeight="1">
      <c r="B79" s="93"/>
      <c r="D79" s="94" t="s">
        <v>100</v>
      </c>
      <c r="E79" s="95"/>
      <c r="F79" s="95"/>
      <c r="G79" s="95"/>
      <c r="H79" s="95"/>
      <c r="I79" s="95"/>
      <c r="J79" s="96">
        <f>J409</f>
        <v>0</v>
      </c>
      <c r="L79" s="93"/>
    </row>
    <row r="80" spans="2:12" s="9" customFormat="1" ht="19.95" customHeight="1">
      <c r="B80" s="93"/>
      <c r="D80" s="94" t="s">
        <v>101</v>
      </c>
      <c r="E80" s="95"/>
      <c r="F80" s="95"/>
      <c r="G80" s="95"/>
      <c r="H80" s="95"/>
      <c r="I80" s="95"/>
      <c r="J80" s="96">
        <f>J411</f>
        <v>0</v>
      </c>
      <c r="L80" s="93"/>
    </row>
    <row r="81" spans="2:12" s="1" customFormat="1" ht="21.75" customHeight="1">
      <c r="B81" s="26"/>
      <c r="L81" s="26"/>
    </row>
    <row r="82" spans="2:12" s="1" customFormat="1" ht="6.9" customHeight="1"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26"/>
    </row>
    <row r="86" spans="2:12" s="1" customFormat="1" ht="6.9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26"/>
    </row>
    <row r="87" spans="2:12" s="1" customFormat="1" ht="24.9" customHeight="1">
      <c r="B87" s="26"/>
      <c r="C87" s="18" t="s">
        <v>102</v>
      </c>
      <c r="L87" s="26"/>
    </row>
    <row r="88" spans="2:12" s="1" customFormat="1" ht="6.9" customHeight="1">
      <c r="B88" s="26"/>
      <c r="L88" s="26"/>
    </row>
    <row r="89" spans="2:12" s="1" customFormat="1" ht="12" customHeight="1">
      <c r="B89" s="26"/>
      <c r="C89" s="23" t="s">
        <v>15</v>
      </c>
      <c r="L89" s="26"/>
    </row>
    <row r="90" spans="2:12" s="1" customFormat="1" ht="16.5" customHeight="1">
      <c r="B90" s="26"/>
      <c r="E90" s="267" t="str">
        <f>E7</f>
        <v>Rekonstrukce rozvodů tepla Mír 1 větev II Cu_rozpočet</v>
      </c>
      <c r="F90" s="268"/>
      <c r="G90" s="268"/>
      <c r="H90" s="268"/>
      <c r="L90" s="26"/>
    </row>
    <row r="91" spans="2:12" s="1" customFormat="1" ht="12" customHeight="1">
      <c r="B91" s="26"/>
      <c r="C91" s="23" t="s">
        <v>75</v>
      </c>
      <c r="L91" s="26"/>
    </row>
    <row r="92" spans="2:12" s="1" customFormat="1" ht="16.5" customHeight="1">
      <c r="B92" s="26"/>
      <c r="E92" s="253" t="str">
        <f>E9</f>
        <v>1 - Vytápění</v>
      </c>
      <c r="F92" s="266"/>
      <c r="G92" s="266"/>
      <c r="H92" s="266"/>
      <c r="L92" s="26"/>
    </row>
    <row r="93" spans="2:12" s="1" customFormat="1" ht="6.9" customHeight="1">
      <c r="B93" s="26"/>
      <c r="L93" s="26"/>
    </row>
    <row r="94" spans="2:12" s="1" customFormat="1" ht="12" customHeight="1">
      <c r="B94" s="26"/>
      <c r="C94" s="23" t="s">
        <v>19</v>
      </c>
      <c r="F94" s="21" t="str">
        <f>F12</f>
        <v xml:space="preserve"> </v>
      </c>
      <c r="I94" s="23" t="s">
        <v>21</v>
      </c>
      <c r="J94" s="43">
        <f>IF(J12="","",J12)</f>
        <v>44942</v>
      </c>
      <c r="L94" s="26"/>
    </row>
    <row r="95" spans="2:12" s="1" customFormat="1" ht="6.9" customHeight="1">
      <c r="B95" s="26"/>
      <c r="L95" s="26"/>
    </row>
    <row r="96" spans="2:12" s="1" customFormat="1" ht="15.15" customHeight="1">
      <c r="B96" s="26"/>
      <c r="C96" s="23" t="s">
        <v>22</v>
      </c>
      <c r="F96" s="21" t="str">
        <f>E15</f>
        <v xml:space="preserve"> </v>
      </c>
      <c r="I96" s="23" t="s">
        <v>26</v>
      </c>
      <c r="J96" s="24" t="str">
        <f>E21</f>
        <v xml:space="preserve"> </v>
      </c>
      <c r="L96" s="26"/>
    </row>
    <row r="97" spans="2:65" s="1" customFormat="1" ht="15.15" customHeight="1">
      <c r="B97" s="26"/>
      <c r="C97" s="23" t="s">
        <v>25</v>
      </c>
      <c r="F97" s="21" t="str">
        <f>IF(E18="","",E18)</f>
        <v xml:space="preserve"> </v>
      </c>
      <c r="I97" s="23" t="s">
        <v>28</v>
      </c>
      <c r="J97" s="24" t="str">
        <f>E24</f>
        <v xml:space="preserve"> </v>
      </c>
      <c r="L97" s="26"/>
    </row>
    <row r="98" spans="2:65" s="1" customFormat="1" ht="10.35" customHeight="1">
      <c r="B98" s="26"/>
      <c r="L98" s="26"/>
    </row>
    <row r="99" spans="2:65" s="10" customFormat="1" ht="29.25" customHeight="1">
      <c r="B99" s="97"/>
      <c r="C99" s="98" t="s">
        <v>103</v>
      </c>
      <c r="D99" s="99" t="s">
        <v>50</v>
      </c>
      <c r="E99" s="99" t="s">
        <v>46</v>
      </c>
      <c r="F99" s="99" t="s">
        <v>47</v>
      </c>
      <c r="G99" s="99" t="s">
        <v>104</v>
      </c>
      <c r="H99" s="99" t="s">
        <v>105</v>
      </c>
      <c r="I99" s="99" t="s">
        <v>106</v>
      </c>
      <c r="J99" s="99" t="s">
        <v>79</v>
      </c>
      <c r="K99" s="100" t="s">
        <v>107</v>
      </c>
      <c r="L99" s="97"/>
      <c r="M99" s="49" t="s">
        <v>3</v>
      </c>
      <c r="N99" s="50" t="s">
        <v>35</v>
      </c>
      <c r="O99" s="50" t="s">
        <v>108</v>
      </c>
      <c r="P99" s="50" t="s">
        <v>109</v>
      </c>
      <c r="Q99" s="50" t="s">
        <v>110</v>
      </c>
      <c r="R99" s="50" t="s">
        <v>111</v>
      </c>
      <c r="S99" s="50" t="s">
        <v>112</v>
      </c>
      <c r="T99" s="51" t="s">
        <v>113</v>
      </c>
    </row>
    <row r="100" spans="2:65" s="1" customFormat="1" ht="22.95" customHeight="1">
      <c r="B100" s="26"/>
      <c r="C100" s="54" t="s">
        <v>114</v>
      </c>
      <c r="J100" s="101">
        <f>BK100</f>
        <v>0</v>
      </c>
      <c r="L100" s="26"/>
      <c r="M100" s="52"/>
      <c r="N100" s="44"/>
      <c r="O100" s="44"/>
      <c r="P100" s="102">
        <f>P101+P266+P406</f>
        <v>5156.1270819999991</v>
      </c>
      <c r="Q100" s="44"/>
      <c r="R100" s="102">
        <f>R101+R266+R406</f>
        <v>752.35482980912502</v>
      </c>
      <c r="S100" s="44"/>
      <c r="T100" s="103">
        <f>T101+T266+T406</f>
        <v>469.94799999999998</v>
      </c>
      <c r="AT100" s="14" t="s">
        <v>64</v>
      </c>
      <c r="AU100" s="14" t="s">
        <v>80</v>
      </c>
      <c r="BK100" s="104">
        <f>BK101+BK266+BK406</f>
        <v>0</v>
      </c>
    </row>
    <row r="101" spans="2:65" s="11" customFormat="1" ht="25.95" customHeight="1">
      <c r="B101" s="105"/>
      <c r="D101" s="106" t="s">
        <v>64</v>
      </c>
      <c r="E101" s="107" t="s">
        <v>115</v>
      </c>
      <c r="F101" s="107" t="s">
        <v>116</v>
      </c>
      <c r="J101" s="108">
        <f>BK101</f>
        <v>0</v>
      </c>
      <c r="L101" s="105"/>
      <c r="M101" s="109"/>
      <c r="P101" s="110">
        <f>P102+P133+P136+P139+P160+P239+P251+P259</f>
        <v>2868.1340979999995</v>
      </c>
      <c r="R101" s="110">
        <f>R102+R133+R136+R139+R160+R239+R251+R259</f>
        <v>749.25223000000005</v>
      </c>
      <c r="T101" s="111">
        <f>T102+T133+T136+T139+T160+T239+T251+T259</f>
        <v>448.27</v>
      </c>
      <c r="AR101" s="106" t="s">
        <v>14</v>
      </c>
      <c r="AT101" s="112" t="s">
        <v>64</v>
      </c>
      <c r="AU101" s="112" t="s">
        <v>65</v>
      </c>
      <c r="AY101" s="106" t="s">
        <v>117</v>
      </c>
      <c r="BK101" s="113">
        <f>BK102+BK133+BK136+BK139+BK160+BK239+BK251+BK259</f>
        <v>0</v>
      </c>
    </row>
    <row r="102" spans="2:65" s="11" customFormat="1" ht="22.95" customHeight="1">
      <c r="B102" s="105"/>
      <c r="D102" s="106" t="s">
        <v>64</v>
      </c>
      <c r="E102" s="114" t="s">
        <v>14</v>
      </c>
      <c r="F102" s="114" t="s">
        <v>118</v>
      </c>
      <c r="J102" s="115">
        <f>BK102</f>
        <v>0</v>
      </c>
      <c r="L102" s="105"/>
      <c r="M102" s="109"/>
      <c r="P102" s="110">
        <f>SUM(P103:P132)</f>
        <v>610.74199999999996</v>
      </c>
      <c r="R102" s="110">
        <f>SUM(R103:R132)</f>
        <v>0</v>
      </c>
      <c r="T102" s="111">
        <f>SUM(T103:T132)</f>
        <v>418.24</v>
      </c>
      <c r="AR102" s="106" t="s">
        <v>14</v>
      </c>
      <c r="AT102" s="112" t="s">
        <v>64</v>
      </c>
      <c r="AU102" s="112" t="s">
        <v>14</v>
      </c>
      <c r="AY102" s="106" t="s">
        <v>117</v>
      </c>
      <c r="BK102" s="113">
        <f>SUM(BK103:BK132)</f>
        <v>0</v>
      </c>
    </row>
    <row r="103" spans="2:65" s="1" customFormat="1" ht="76.349999999999994" customHeight="1">
      <c r="B103" s="116"/>
      <c r="C103" s="117" t="s">
        <v>14</v>
      </c>
      <c r="D103" s="117" t="s">
        <v>119</v>
      </c>
      <c r="E103" s="118" t="s">
        <v>120</v>
      </c>
      <c r="F103" s="119" t="s">
        <v>121</v>
      </c>
      <c r="G103" s="120" t="s">
        <v>122</v>
      </c>
      <c r="H103" s="121">
        <v>242</v>
      </c>
      <c r="I103" s="122"/>
      <c r="J103" s="122">
        <f>ROUND(I103*H103,2)</f>
        <v>0</v>
      </c>
      <c r="K103" s="119" t="s">
        <v>123</v>
      </c>
      <c r="L103" s="26"/>
      <c r="M103" s="123" t="s">
        <v>3</v>
      </c>
      <c r="N103" s="124" t="s">
        <v>36</v>
      </c>
      <c r="O103" s="125">
        <v>0.24099999999999999</v>
      </c>
      <c r="P103" s="125">
        <f>O103*H103</f>
        <v>58.321999999999996</v>
      </c>
      <c r="Q103" s="125">
        <v>0</v>
      </c>
      <c r="R103" s="125">
        <f>Q103*H103</f>
        <v>0</v>
      </c>
      <c r="S103" s="125">
        <v>0.44</v>
      </c>
      <c r="T103" s="126">
        <f>S103*H103</f>
        <v>106.48</v>
      </c>
      <c r="AR103" s="127" t="s">
        <v>124</v>
      </c>
      <c r="AT103" s="127" t="s">
        <v>119</v>
      </c>
      <c r="AU103" s="127" t="s">
        <v>73</v>
      </c>
      <c r="AY103" s="14" t="s">
        <v>117</v>
      </c>
      <c r="BE103" s="128">
        <f>IF(N103="základní",J103,0)</f>
        <v>0</v>
      </c>
      <c r="BF103" s="128">
        <f>IF(N103="snížená",J103,0)</f>
        <v>0</v>
      </c>
      <c r="BG103" s="128">
        <f>IF(N103="zákl. přenesená",J103,0)</f>
        <v>0</v>
      </c>
      <c r="BH103" s="128">
        <f>IF(N103="sníž. přenesená",J103,0)</f>
        <v>0</v>
      </c>
      <c r="BI103" s="128">
        <f>IF(N103="nulová",J103,0)</f>
        <v>0</v>
      </c>
      <c r="BJ103" s="14" t="s">
        <v>14</v>
      </c>
      <c r="BK103" s="128">
        <f>ROUND(I103*H103,2)</f>
        <v>0</v>
      </c>
      <c r="BL103" s="14" t="s">
        <v>124</v>
      </c>
      <c r="BM103" s="127" t="s">
        <v>73</v>
      </c>
    </row>
    <row r="104" spans="2:65" s="1" customFormat="1">
      <c r="B104" s="26"/>
      <c r="D104" s="129" t="s">
        <v>125</v>
      </c>
      <c r="F104" s="220" t="s">
        <v>126</v>
      </c>
      <c r="L104" s="26"/>
      <c r="M104" s="131"/>
      <c r="T104" s="46"/>
      <c r="AT104" s="14" t="s">
        <v>125</v>
      </c>
      <c r="AU104" s="14" t="s">
        <v>73</v>
      </c>
    </row>
    <row r="105" spans="2:65" s="1" customFormat="1" ht="76.349999999999994" customHeight="1">
      <c r="B105" s="116"/>
      <c r="C105" s="117" t="s">
        <v>73</v>
      </c>
      <c r="D105" s="117" t="s">
        <v>119</v>
      </c>
      <c r="E105" s="118" t="s">
        <v>120</v>
      </c>
      <c r="F105" s="119" t="s">
        <v>121</v>
      </c>
      <c r="G105" s="120" t="s">
        <v>122</v>
      </c>
      <c r="H105" s="121">
        <v>80</v>
      </c>
      <c r="I105" s="122"/>
      <c r="J105" s="122">
        <f>ROUND(I105*H105,2)</f>
        <v>0</v>
      </c>
      <c r="K105" s="119" t="s">
        <v>123</v>
      </c>
      <c r="L105" s="26"/>
      <c r="M105" s="123" t="s">
        <v>3</v>
      </c>
      <c r="N105" s="124" t="s">
        <v>36</v>
      </c>
      <c r="O105" s="125">
        <v>0.24099999999999999</v>
      </c>
      <c r="P105" s="125">
        <f>O105*H105</f>
        <v>19.28</v>
      </c>
      <c r="Q105" s="125">
        <v>0</v>
      </c>
      <c r="R105" s="125">
        <f>Q105*H105</f>
        <v>0</v>
      </c>
      <c r="S105" s="125">
        <v>0.44</v>
      </c>
      <c r="T105" s="126">
        <f>S105*H105</f>
        <v>35.200000000000003</v>
      </c>
      <c r="AR105" s="127" t="s">
        <v>124</v>
      </c>
      <c r="AT105" s="127" t="s">
        <v>119</v>
      </c>
      <c r="AU105" s="127" t="s">
        <v>73</v>
      </c>
      <c r="AY105" s="14" t="s">
        <v>117</v>
      </c>
      <c r="BE105" s="128">
        <f>IF(N105="základní",J105,0)</f>
        <v>0</v>
      </c>
      <c r="BF105" s="128">
        <f>IF(N105="snížená",J105,0)</f>
        <v>0</v>
      </c>
      <c r="BG105" s="128">
        <f>IF(N105="zákl. přenesená",J105,0)</f>
        <v>0</v>
      </c>
      <c r="BH105" s="128">
        <f>IF(N105="sníž. přenesená",J105,0)</f>
        <v>0</v>
      </c>
      <c r="BI105" s="128">
        <f>IF(N105="nulová",J105,0)</f>
        <v>0</v>
      </c>
      <c r="BJ105" s="14" t="s">
        <v>14</v>
      </c>
      <c r="BK105" s="128">
        <f>ROUND(I105*H105,2)</f>
        <v>0</v>
      </c>
      <c r="BL105" s="14" t="s">
        <v>124</v>
      </c>
      <c r="BM105" s="127" t="s">
        <v>124</v>
      </c>
    </row>
    <row r="106" spans="2:65" s="1" customFormat="1">
      <c r="B106" s="26"/>
      <c r="D106" s="129" t="s">
        <v>125</v>
      </c>
      <c r="F106" s="220" t="s">
        <v>126</v>
      </c>
      <c r="L106" s="26"/>
      <c r="M106" s="131"/>
      <c r="T106" s="46"/>
      <c r="AT106" s="14" t="s">
        <v>125</v>
      </c>
      <c r="AU106" s="14" t="s">
        <v>73</v>
      </c>
    </row>
    <row r="107" spans="2:65" s="1" customFormat="1" ht="76.349999999999994" customHeight="1">
      <c r="B107" s="116"/>
      <c r="C107" s="117" t="s">
        <v>127</v>
      </c>
      <c r="D107" s="117" t="s">
        <v>119</v>
      </c>
      <c r="E107" s="118" t="s">
        <v>128</v>
      </c>
      <c r="F107" s="119" t="s">
        <v>129</v>
      </c>
      <c r="G107" s="120" t="s">
        <v>122</v>
      </c>
      <c r="H107" s="121">
        <v>90</v>
      </c>
      <c r="I107" s="122"/>
      <c r="J107" s="122">
        <f>ROUND(I107*H107,2)</f>
        <v>0</v>
      </c>
      <c r="K107" s="119" t="s">
        <v>123</v>
      </c>
      <c r="L107" s="26"/>
      <c r="M107" s="123" t="s">
        <v>3</v>
      </c>
      <c r="N107" s="124" t="s">
        <v>36</v>
      </c>
      <c r="O107" s="125">
        <v>0.39</v>
      </c>
      <c r="P107" s="125">
        <f>O107*H107</f>
        <v>35.1</v>
      </c>
      <c r="Q107" s="125">
        <v>0</v>
      </c>
      <c r="R107" s="125">
        <f>Q107*H107</f>
        <v>0</v>
      </c>
      <c r="S107" s="125">
        <v>0.75</v>
      </c>
      <c r="T107" s="126">
        <f>S107*H107</f>
        <v>67.5</v>
      </c>
      <c r="AR107" s="127" t="s">
        <v>124</v>
      </c>
      <c r="AT107" s="127" t="s">
        <v>119</v>
      </c>
      <c r="AU107" s="127" t="s">
        <v>73</v>
      </c>
      <c r="AY107" s="14" t="s">
        <v>117</v>
      </c>
      <c r="BE107" s="128">
        <f>IF(N107="základní",J107,0)</f>
        <v>0</v>
      </c>
      <c r="BF107" s="128">
        <f>IF(N107="snížená",J107,0)</f>
        <v>0</v>
      </c>
      <c r="BG107" s="128">
        <f>IF(N107="zákl. přenesená",J107,0)</f>
        <v>0</v>
      </c>
      <c r="BH107" s="128">
        <f>IF(N107="sníž. přenesená",J107,0)</f>
        <v>0</v>
      </c>
      <c r="BI107" s="128">
        <f>IF(N107="nulová",J107,0)</f>
        <v>0</v>
      </c>
      <c r="BJ107" s="14" t="s">
        <v>14</v>
      </c>
      <c r="BK107" s="128">
        <f>ROUND(I107*H107,2)</f>
        <v>0</v>
      </c>
      <c r="BL107" s="14" t="s">
        <v>124</v>
      </c>
      <c r="BM107" s="127" t="s">
        <v>130</v>
      </c>
    </row>
    <row r="108" spans="2:65" s="1" customFormat="1">
      <c r="B108" s="26"/>
      <c r="D108" s="129" t="s">
        <v>125</v>
      </c>
      <c r="F108" s="220" t="s">
        <v>131</v>
      </c>
      <c r="L108" s="26"/>
      <c r="M108" s="131"/>
      <c r="T108" s="46"/>
      <c r="AT108" s="14" t="s">
        <v>125</v>
      </c>
      <c r="AU108" s="14" t="s">
        <v>73</v>
      </c>
    </row>
    <row r="109" spans="2:65" s="1" customFormat="1" ht="66.75" customHeight="1">
      <c r="B109" s="116"/>
      <c r="C109" s="117" t="s">
        <v>124</v>
      </c>
      <c r="D109" s="117" t="s">
        <v>119</v>
      </c>
      <c r="E109" s="118" t="s">
        <v>132</v>
      </c>
      <c r="F109" s="119" t="s">
        <v>133</v>
      </c>
      <c r="G109" s="120" t="s">
        <v>122</v>
      </c>
      <c r="H109" s="121">
        <v>80</v>
      </c>
      <c r="I109" s="122"/>
      <c r="J109" s="122">
        <f>ROUND(I109*H109,2)</f>
        <v>0</v>
      </c>
      <c r="K109" s="119" t="s">
        <v>123</v>
      </c>
      <c r="L109" s="26"/>
      <c r="M109" s="123" t="s">
        <v>3</v>
      </c>
      <c r="N109" s="124" t="s">
        <v>36</v>
      </c>
      <c r="O109" s="125">
        <v>0.77400000000000002</v>
      </c>
      <c r="P109" s="125">
        <f>O109*H109</f>
        <v>61.92</v>
      </c>
      <c r="Q109" s="125">
        <v>0</v>
      </c>
      <c r="R109" s="125">
        <f>Q109*H109</f>
        <v>0</v>
      </c>
      <c r="S109" s="125">
        <v>0.625</v>
      </c>
      <c r="T109" s="126">
        <f>S109*H109</f>
        <v>50</v>
      </c>
      <c r="AR109" s="127" t="s">
        <v>124</v>
      </c>
      <c r="AT109" s="127" t="s">
        <v>119</v>
      </c>
      <c r="AU109" s="127" t="s">
        <v>73</v>
      </c>
      <c r="AY109" s="14" t="s">
        <v>117</v>
      </c>
      <c r="BE109" s="128">
        <f>IF(N109="základní",J109,0)</f>
        <v>0</v>
      </c>
      <c r="BF109" s="128">
        <f>IF(N109="snížená",J109,0)</f>
        <v>0</v>
      </c>
      <c r="BG109" s="128">
        <f>IF(N109="zákl. přenesená",J109,0)</f>
        <v>0</v>
      </c>
      <c r="BH109" s="128">
        <f>IF(N109="sníž. přenesená",J109,0)</f>
        <v>0</v>
      </c>
      <c r="BI109" s="128">
        <f>IF(N109="nulová",J109,0)</f>
        <v>0</v>
      </c>
      <c r="BJ109" s="14" t="s">
        <v>14</v>
      </c>
      <c r="BK109" s="128">
        <f>ROUND(I109*H109,2)</f>
        <v>0</v>
      </c>
      <c r="BL109" s="14" t="s">
        <v>124</v>
      </c>
      <c r="BM109" s="127" t="s">
        <v>134</v>
      </c>
    </row>
    <row r="110" spans="2:65" s="1" customFormat="1">
      <c r="B110" s="26"/>
      <c r="D110" s="129" t="s">
        <v>125</v>
      </c>
      <c r="F110" s="220" t="s">
        <v>135</v>
      </c>
      <c r="L110" s="26"/>
      <c r="M110" s="131"/>
      <c r="T110" s="46"/>
      <c r="AT110" s="14" t="s">
        <v>125</v>
      </c>
      <c r="AU110" s="14" t="s">
        <v>73</v>
      </c>
    </row>
    <row r="111" spans="2:65" s="1" customFormat="1" ht="66.75" customHeight="1">
      <c r="B111" s="116"/>
      <c r="C111" s="117" t="s">
        <v>136</v>
      </c>
      <c r="D111" s="117" t="s">
        <v>119</v>
      </c>
      <c r="E111" s="118" t="s">
        <v>137</v>
      </c>
      <c r="F111" s="119" t="s">
        <v>138</v>
      </c>
      <c r="G111" s="120" t="s">
        <v>122</v>
      </c>
      <c r="H111" s="121">
        <v>242</v>
      </c>
      <c r="I111" s="122"/>
      <c r="J111" s="122">
        <f>ROUND(I111*H111,2)</f>
        <v>0</v>
      </c>
      <c r="K111" s="119" t="s">
        <v>123</v>
      </c>
      <c r="L111" s="26"/>
      <c r="M111" s="123" t="s">
        <v>3</v>
      </c>
      <c r="N111" s="124" t="s">
        <v>36</v>
      </c>
      <c r="O111" s="125">
        <v>0.16900000000000001</v>
      </c>
      <c r="P111" s="125">
        <f>O111*H111</f>
        <v>40.898000000000003</v>
      </c>
      <c r="Q111" s="125">
        <v>0</v>
      </c>
      <c r="R111" s="125">
        <f>Q111*H111</f>
        <v>0</v>
      </c>
      <c r="S111" s="125">
        <v>0.22</v>
      </c>
      <c r="T111" s="126">
        <f>S111*H111</f>
        <v>53.24</v>
      </c>
      <c r="AR111" s="127" t="s">
        <v>124</v>
      </c>
      <c r="AT111" s="127" t="s">
        <v>119</v>
      </c>
      <c r="AU111" s="127" t="s">
        <v>73</v>
      </c>
      <c r="AY111" s="14" t="s">
        <v>117</v>
      </c>
      <c r="BE111" s="128">
        <f>IF(N111="základní",J111,0)</f>
        <v>0</v>
      </c>
      <c r="BF111" s="128">
        <f>IF(N111="snížená",J111,0)</f>
        <v>0</v>
      </c>
      <c r="BG111" s="128">
        <f>IF(N111="zákl. přenesená",J111,0)</f>
        <v>0</v>
      </c>
      <c r="BH111" s="128">
        <f>IF(N111="sníž. přenesená",J111,0)</f>
        <v>0</v>
      </c>
      <c r="BI111" s="128">
        <f>IF(N111="nulová",J111,0)</f>
        <v>0</v>
      </c>
      <c r="BJ111" s="14" t="s">
        <v>14</v>
      </c>
      <c r="BK111" s="128">
        <f>ROUND(I111*H111,2)</f>
        <v>0</v>
      </c>
      <c r="BL111" s="14" t="s">
        <v>124</v>
      </c>
      <c r="BM111" s="127" t="s">
        <v>139</v>
      </c>
    </row>
    <row r="112" spans="2:65" s="1" customFormat="1">
      <c r="B112" s="26"/>
      <c r="D112" s="129" t="s">
        <v>125</v>
      </c>
      <c r="F112" s="220" t="s">
        <v>140</v>
      </c>
      <c r="L112" s="26"/>
      <c r="M112" s="131"/>
      <c r="T112" s="46"/>
      <c r="AT112" s="14" t="s">
        <v>125</v>
      </c>
      <c r="AU112" s="14" t="s">
        <v>73</v>
      </c>
    </row>
    <row r="113" spans="2:65" s="1" customFormat="1" ht="66.75" customHeight="1">
      <c r="B113" s="116"/>
      <c r="C113" s="117" t="s">
        <v>130</v>
      </c>
      <c r="D113" s="117" t="s">
        <v>119</v>
      </c>
      <c r="E113" s="118" t="s">
        <v>141</v>
      </c>
      <c r="F113" s="119" t="s">
        <v>142</v>
      </c>
      <c r="G113" s="120" t="s">
        <v>122</v>
      </c>
      <c r="H113" s="121">
        <v>90</v>
      </c>
      <c r="I113" s="122"/>
      <c r="J113" s="122">
        <f>ROUND(I113*H113,2)</f>
        <v>0</v>
      </c>
      <c r="K113" s="119" t="s">
        <v>123</v>
      </c>
      <c r="L113" s="26"/>
      <c r="M113" s="123" t="s">
        <v>3</v>
      </c>
      <c r="N113" s="124" t="s">
        <v>36</v>
      </c>
      <c r="O113" s="125">
        <v>0.29399999999999998</v>
      </c>
      <c r="P113" s="125">
        <f>O113*H113</f>
        <v>26.459999999999997</v>
      </c>
      <c r="Q113" s="125">
        <v>0</v>
      </c>
      <c r="R113" s="125">
        <f>Q113*H113</f>
        <v>0</v>
      </c>
      <c r="S113" s="125">
        <v>0.316</v>
      </c>
      <c r="T113" s="126">
        <f>S113*H113</f>
        <v>28.44</v>
      </c>
      <c r="AR113" s="127" t="s">
        <v>124</v>
      </c>
      <c r="AT113" s="127" t="s">
        <v>119</v>
      </c>
      <c r="AU113" s="127" t="s">
        <v>73</v>
      </c>
      <c r="AY113" s="14" t="s">
        <v>117</v>
      </c>
      <c r="BE113" s="128">
        <f>IF(N113="základní",J113,0)</f>
        <v>0</v>
      </c>
      <c r="BF113" s="128">
        <f>IF(N113="snížená",J113,0)</f>
        <v>0</v>
      </c>
      <c r="BG113" s="128">
        <f>IF(N113="zákl. přenesená",J113,0)</f>
        <v>0</v>
      </c>
      <c r="BH113" s="128">
        <f>IF(N113="sníž. přenesená",J113,0)</f>
        <v>0</v>
      </c>
      <c r="BI113" s="128">
        <f>IF(N113="nulová",J113,0)</f>
        <v>0</v>
      </c>
      <c r="BJ113" s="14" t="s">
        <v>14</v>
      </c>
      <c r="BK113" s="128">
        <f>ROUND(I113*H113,2)</f>
        <v>0</v>
      </c>
      <c r="BL113" s="14" t="s">
        <v>124</v>
      </c>
      <c r="BM113" s="127" t="s">
        <v>143</v>
      </c>
    </row>
    <row r="114" spans="2:65" s="1" customFormat="1">
      <c r="B114" s="26"/>
      <c r="D114" s="129" t="s">
        <v>125</v>
      </c>
      <c r="F114" s="220" t="s">
        <v>144</v>
      </c>
      <c r="L114" s="26"/>
      <c r="M114" s="131"/>
      <c r="T114" s="46"/>
      <c r="AT114" s="14" t="s">
        <v>125</v>
      </c>
      <c r="AU114" s="14" t="s">
        <v>73</v>
      </c>
    </row>
    <row r="115" spans="2:65" s="1" customFormat="1" ht="44.25" customHeight="1">
      <c r="B115" s="116"/>
      <c r="C115" s="117" t="s">
        <v>145</v>
      </c>
      <c r="D115" s="117" t="s">
        <v>119</v>
      </c>
      <c r="E115" s="118" t="s">
        <v>146</v>
      </c>
      <c r="F115" s="119" t="s">
        <v>147</v>
      </c>
      <c r="G115" s="120" t="s">
        <v>148</v>
      </c>
      <c r="H115" s="121">
        <v>286</v>
      </c>
      <c r="I115" s="122"/>
      <c r="J115" s="122">
        <f>ROUND(I115*H115,2)</f>
        <v>0</v>
      </c>
      <c r="K115" s="119" t="s">
        <v>123</v>
      </c>
      <c r="L115" s="26"/>
      <c r="M115" s="123" t="s">
        <v>3</v>
      </c>
      <c r="N115" s="124" t="s">
        <v>36</v>
      </c>
      <c r="O115" s="125">
        <v>0.22700000000000001</v>
      </c>
      <c r="P115" s="125">
        <f>O115*H115</f>
        <v>64.921999999999997</v>
      </c>
      <c r="Q115" s="125">
        <v>0</v>
      </c>
      <c r="R115" s="125">
        <f>Q115*H115</f>
        <v>0</v>
      </c>
      <c r="S115" s="125">
        <v>0.23</v>
      </c>
      <c r="T115" s="126">
        <f>S115*H115</f>
        <v>65.78</v>
      </c>
      <c r="AR115" s="127" t="s">
        <v>124</v>
      </c>
      <c r="AT115" s="127" t="s">
        <v>119</v>
      </c>
      <c r="AU115" s="127" t="s">
        <v>73</v>
      </c>
      <c r="AY115" s="14" t="s">
        <v>117</v>
      </c>
      <c r="BE115" s="128">
        <f>IF(N115="základní",J115,0)</f>
        <v>0</v>
      </c>
      <c r="BF115" s="128">
        <f>IF(N115="snížená",J115,0)</f>
        <v>0</v>
      </c>
      <c r="BG115" s="128">
        <f>IF(N115="zákl. přenesená",J115,0)</f>
        <v>0</v>
      </c>
      <c r="BH115" s="128">
        <f>IF(N115="sníž. přenesená",J115,0)</f>
        <v>0</v>
      </c>
      <c r="BI115" s="128">
        <f>IF(N115="nulová",J115,0)</f>
        <v>0</v>
      </c>
      <c r="BJ115" s="14" t="s">
        <v>14</v>
      </c>
      <c r="BK115" s="128">
        <f>ROUND(I115*H115,2)</f>
        <v>0</v>
      </c>
      <c r="BL115" s="14" t="s">
        <v>124</v>
      </c>
      <c r="BM115" s="127" t="s">
        <v>149</v>
      </c>
    </row>
    <row r="116" spans="2:65" s="1" customFormat="1">
      <c r="B116" s="26"/>
      <c r="D116" s="129" t="s">
        <v>125</v>
      </c>
      <c r="F116" s="220" t="s">
        <v>150</v>
      </c>
      <c r="L116" s="26"/>
      <c r="M116" s="131"/>
      <c r="T116" s="46"/>
      <c r="AT116" s="14" t="s">
        <v>125</v>
      </c>
      <c r="AU116" s="14" t="s">
        <v>73</v>
      </c>
    </row>
    <row r="117" spans="2:65" s="1" customFormat="1" ht="44.25" customHeight="1">
      <c r="B117" s="116"/>
      <c r="C117" s="117" t="s">
        <v>134</v>
      </c>
      <c r="D117" s="117" t="s">
        <v>119</v>
      </c>
      <c r="E117" s="118" t="s">
        <v>151</v>
      </c>
      <c r="F117" s="119" t="s">
        <v>152</v>
      </c>
      <c r="G117" s="120" t="s">
        <v>148</v>
      </c>
      <c r="H117" s="121">
        <v>40</v>
      </c>
      <c r="I117" s="122"/>
      <c r="J117" s="122">
        <f>ROUND(I117*H117,2)</f>
        <v>0</v>
      </c>
      <c r="K117" s="119" t="s">
        <v>123</v>
      </c>
      <c r="L117" s="26"/>
      <c r="M117" s="123" t="s">
        <v>3</v>
      </c>
      <c r="N117" s="124" t="s">
        <v>36</v>
      </c>
      <c r="O117" s="125">
        <v>0.27200000000000002</v>
      </c>
      <c r="P117" s="125">
        <f>O117*H117</f>
        <v>10.88</v>
      </c>
      <c r="Q117" s="125">
        <v>0</v>
      </c>
      <c r="R117" s="125">
        <f>Q117*H117</f>
        <v>0</v>
      </c>
      <c r="S117" s="125">
        <v>0.28999999999999998</v>
      </c>
      <c r="T117" s="126">
        <f>S117*H117</f>
        <v>11.6</v>
      </c>
      <c r="AR117" s="127" t="s">
        <v>124</v>
      </c>
      <c r="AT117" s="127" t="s">
        <v>119</v>
      </c>
      <c r="AU117" s="127" t="s">
        <v>73</v>
      </c>
      <c r="AY117" s="14" t="s">
        <v>117</v>
      </c>
      <c r="BE117" s="128">
        <f>IF(N117="základní",J117,0)</f>
        <v>0</v>
      </c>
      <c r="BF117" s="128">
        <f>IF(N117="snížená",J117,0)</f>
        <v>0</v>
      </c>
      <c r="BG117" s="128">
        <f>IF(N117="zákl. přenesená",J117,0)</f>
        <v>0</v>
      </c>
      <c r="BH117" s="128">
        <f>IF(N117="sníž. přenesená",J117,0)</f>
        <v>0</v>
      </c>
      <c r="BI117" s="128">
        <f>IF(N117="nulová",J117,0)</f>
        <v>0</v>
      </c>
      <c r="BJ117" s="14" t="s">
        <v>14</v>
      </c>
      <c r="BK117" s="128">
        <f>ROUND(I117*H117,2)</f>
        <v>0</v>
      </c>
      <c r="BL117" s="14" t="s">
        <v>124</v>
      </c>
      <c r="BM117" s="127" t="s">
        <v>153</v>
      </c>
    </row>
    <row r="118" spans="2:65" s="1" customFormat="1">
      <c r="B118" s="26"/>
      <c r="D118" s="129" t="s">
        <v>125</v>
      </c>
      <c r="F118" s="220" t="s">
        <v>154</v>
      </c>
      <c r="L118" s="26"/>
      <c r="M118" s="131"/>
      <c r="T118" s="46"/>
      <c r="AT118" s="14" t="s">
        <v>125</v>
      </c>
      <c r="AU118" s="14" t="s">
        <v>73</v>
      </c>
    </row>
    <row r="119" spans="2:65" s="1" customFormat="1" ht="49.2" customHeight="1">
      <c r="B119" s="116"/>
      <c r="C119" s="117" t="s">
        <v>155</v>
      </c>
      <c r="D119" s="117" t="s">
        <v>119</v>
      </c>
      <c r="E119" s="118" t="s">
        <v>156</v>
      </c>
      <c r="F119" s="119" t="s">
        <v>157</v>
      </c>
      <c r="G119" s="120" t="s">
        <v>158</v>
      </c>
      <c r="H119" s="121">
        <v>340</v>
      </c>
      <c r="I119" s="122"/>
      <c r="J119" s="122">
        <f>ROUND(I119*H119,2)</f>
        <v>0</v>
      </c>
      <c r="K119" s="119" t="s">
        <v>123</v>
      </c>
      <c r="L119" s="26"/>
      <c r="M119" s="123" t="s">
        <v>3</v>
      </c>
      <c r="N119" s="124" t="s">
        <v>36</v>
      </c>
      <c r="O119" s="125">
        <v>0.496</v>
      </c>
      <c r="P119" s="125">
        <f>O119*H119</f>
        <v>168.64</v>
      </c>
      <c r="Q119" s="125">
        <v>0</v>
      </c>
      <c r="R119" s="125">
        <f>Q119*H119</f>
        <v>0</v>
      </c>
      <c r="S119" s="125">
        <v>0</v>
      </c>
      <c r="T119" s="126">
        <f>S119*H119</f>
        <v>0</v>
      </c>
      <c r="AR119" s="127" t="s">
        <v>124</v>
      </c>
      <c r="AT119" s="127" t="s">
        <v>119</v>
      </c>
      <c r="AU119" s="127" t="s">
        <v>73</v>
      </c>
      <c r="AY119" s="14" t="s">
        <v>117</v>
      </c>
      <c r="BE119" s="128">
        <f>IF(N119="základní",J119,0)</f>
        <v>0</v>
      </c>
      <c r="BF119" s="128">
        <f>IF(N119="snížená",J119,0)</f>
        <v>0</v>
      </c>
      <c r="BG119" s="128">
        <f>IF(N119="zákl. přenesená",J119,0)</f>
        <v>0</v>
      </c>
      <c r="BH119" s="128">
        <f>IF(N119="sníž. přenesená",J119,0)</f>
        <v>0</v>
      </c>
      <c r="BI119" s="128">
        <f>IF(N119="nulová",J119,0)</f>
        <v>0</v>
      </c>
      <c r="BJ119" s="14" t="s">
        <v>14</v>
      </c>
      <c r="BK119" s="128">
        <f>ROUND(I119*H119,2)</f>
        <v>0</v>
      </c>
      <c r="BL119" s="14" t="s">
        <v>124</v>
      </c>
      <c r="BM119" s="127" t="s">
        <v>159</v>
      </c>
    </row>
    <row r="120" spans="2:65" s="1" customFormat="1">
      <c r="B120" s="26"/>
      <c r="D120" s="129" t="s">
        <v>125</v>
      </c>
      <c r="F120" s="220" t="s">
        <v>160</v>
      </c>
      <c r="L120" s="26"/>
      <c r="M120" s="131"/>
      <c r="T120" s="46"/>
      <c r="AT120" s="14" t="s">
        <v>125</v>
      </c>
      <c r="AU120" s="14" t="s">
        <v>73</v>
      </c>
    </row>
    <row r="121" spans="2:65" s="1" customFormat="1" ht="62.7" customHeight="1">
      <c r="B121" s="116"/>
      <c r="C121" s="117" t="s">
        <v>143</v>
      </c>
      <c r="D121" s="117" t="s">
        <v>119</v>
      </c>
      <c r="E121" s="118" t="s">
        <v>161</v>
      </c>
      <c r="F121" s="119" t="s">
        <v>162</v>
      </c>
      <c r="G121" s="120" t="s">
        <v>158</v>
      </c>
      <c r="H121" s="121">
        <v>420</v>
      </c>
      <c r="I121" s="122"/>
      <c r="J121" s="122">
        <f>ROUND(I121*H121,2)</f>
        <v>0</v>
      </c>
      <c r="K121" s="119" t="s">
        <v>123</v>
      </c>
      <c r="L121" s="26"/>
      <c r="M121" s="123" t="s">
        <v>3</v>
      </c>
      <c r="N121" s="124" t="s">
        <v>36</v>
      </c>
      <c r="O121" s="125">
        <v>4.3999999999999997E-2</v>
      </c>
      <c r="P121" s="125">
        <f>O121*H121</f>
        <v>18.48</v>
      </c>
      <c r="Q121" s="125">
        <v>0</v>
      </c>
      <c r="R121" s="125">
        <f>Q121*H121</f>
        <v>0</v>
      </c>
      <c r="S121" s="125">
        <v>0</v>
      </c>
      <c r="T121" s="126">
        <f>S121*H121</f>
        <v>0</v>
      </c>
      <c r="AR121" s="127" t="s">
        <v>124</v>
      </c>
      <c r="AT121" s="127" t="s">
        <v>119</v>
      </c>
      <c r="AU121" s="127" t="s">
        <v>73</v>
      </c>
      <c r="AY121" s="14" t="s">
        <v>117</v>
      </c>
      <c r="BE121" s="128">
        <f>IF(N121="základní",J121,0)</f>
        <v>0</v>
      </c>
      <c r="BF121" s="128">
        <f>IF(N121="snížená",J121,0)</f>
        <v>0</v>
      </c>
      <c r="BG121" s="128">
        <f>IF(N121="zákl. přenesená",J121,0)</f>
        <v>0</v>
      </c>
      <c r="BH121" s="128">
        <f>IF(N121="sníž. přenesená",J121,0)</f>
        <v>0</v>
      </c>
      <c r="BI121" s="128">
        <f>IF(N121="nulová",J121,0)</f>
        <v>0</v>
      </c>
      <c r="BJ121" s="14" t="s">
        <v>14</v>
      </c>
      <c r="BK121" s="128">
        <f>ROUND(I121*H121,2)</f>
        <v>0</v>
      </c>
      <c r="BL121" s="14" t="s">
        <v>124</v>
      </c>
      <c r="BM121" s="127" t="s">
        <v>163</v>
      </c>
    </row>
    <row r="122" spans="2:65" s="1" customFormat="1">
      <c r="B122" s="26"/>
      <c r="D122" s="129" t="s">
        <v>125</v>
      </c>
      <c r="F122" s="220" t="s">
        <v>164</v>
      </c>
      <c r="L122" s="26"/>
      <c r="M122" s="131"/>
      <c r="T122" s="46"/>
      <c r="AT122" s="14" t="s">
        <v>125</v>
      </c>
      <c r="AU122" s="14" t="s">
        <v>73</v>
      </c>
    </row>
    <row r="123" spans="2:65" s="1" customFormat="1" ht="62.7" customHeight="1">
      <c r="B123" s="116"/>
      <c r="C123" s="117" t="s">
        <v>165</v>
      </c>
      <c r="D123" s="117" t="s">
        <v>119</v>
      </c>
      <c r="E123" s="118" t="s">
        <v>166</v>
      </c>
      <c r="F123" s="119" t="s">
        <v>167</v>
      </c>
      <c r="G123" s="120" t="s">
        <v>158</v>
      </c>
      <c r="H123" s="121">
        <v>130</v>
      </c>
      <c r="I123" s="122"/>
      <c r="J123" s="122">
        <f>ROUND(I123*H123,2)</f>
        <v>0</v>
      </c>
      <c r="K123" s="119" t="s">
        <v>123</v>
      </c>
      <c r="L123" s="26"/>
      <c r="M123" s="123" t="s">
        <v>3</v>
      </c>
      <c r="N123" s="124" t="s">
        <v>36</v>
      </c>
      <c r="O123" s="125">
        <v>8.6999999999999994E-2</v>
      </c>
      <c r="P123" s="125">
        <f>O123*H123</f>
        <v>11.309999999999999</v>
      </c>
      <c r="Q123" s="125">
        <v>0</v>
      </c>
      <c r="R123" s="125">
        <f>Q123*H123</f>
        <v>0</v>
      </c>
      <c r="S123" s="125">
        <v>0</v>
      </c>
      <c r="T123" s="126">
        <f>S123*H123</f>
        <v>0</v>
      </c>
      <c r="AR123" s="127" t="s">
        <v>124</v>
      </c>
      <c r="AT123" s="127" t="s">
        <v>119</v>
      </c>
      <c r="AU123" s="127" t="s">
        <v>73</v>
      </c>
      <c r="AY123" s="14" t="s">
        <v>117</v>
      </c>
      <c r="BE123" s="128">
        <f>IF(N123="základní",J123,0)</f>
        <v>0</v>
      </c>
      <c r="BF123" s="128">
        <f>IF(N123="snížená",J123,0)</f>
        <v>0</v>
      </c>
      <c r="BG123" s="128">
        <f>IF(N123="zákl. přenesená",J123,0)</f>
        <v>0</v>
      </c>
      <c r="BH123" s="128">
        <f>IF(N123="sníž. přenesená",J123,0)</f>
        <v>0</v>
      </c>
      <c r="BI123" s="128">
        <f>IF(N123="nulová",J123,0)</f>
        <v>0</v>
      </c>
      <c r="BJ123" s="14" t="s">
        <v>14</v>
      </c>
      <c r="BK123" s="128">
        <f>ROUND(I123*H123,2)</f>
        <v>0</v>
      </c>
      <c r="BL123" s="14" t="s">
        <v>124</v>
      </c>
      <c r="BM123" s="127" t="s">
        <v>168</v>
      </c>
    </row>
    <row r="124" spans="2:65" s="1" customFormat="1">
      <c r="B124" s="26"/>
      <c r="D124" s="129" t="s">
        <v>125</v>
      </c>
      <c r="F124" s="220" t="s">
        <v>169</v>
      </c>
      <c r="L124" s="26"/>
      <c r="M124" s="131"/>
      <c r="T124" s="46"/>
      <c r="AT124" s="14" t="s">
        <v>125</v>
      </c>
      <c r="AU124" s="14" t="s">
        <v>73</v>
      </c>
    </row>
    <row r="125" spans="2:65" s="1" customFormat="1" ht="44.25" customHeight="1">
      <c r="B125" s="116"/>
      <c r="C125" s="117" t="s">
        <v>149</v>
      </c>
      <c r="D125" s="117" t="s">
        <v>119</v>
      </c>
      <c r="E125" s="118" t="s">
        <v>170</v>
      </c>
      <c r="F125" s="119" t="s">
        <v>171</v>
      </c>
      <c r="G125" s="120" t="s">
        <v>158</v>
      </c>
      <c r="H125" s="121">
        <v>340</v>
      </c>
      <c r="I125" s="122"/>
      <c r="J125" s="122">
        <f>ROUND(I125*H125,2)</f>
        <v>0</v>
      </c>
      <c r="K125" s="119" t="s">
        <v>123</v>
      </c>
      <c r="L125" s="26"/>
      <c r="M125" s="123" t="s">
        <v>3</v>
      </c>
      <c r="N125" s="124" t="s">
        <v>36</v>
      </c>
      <c r="O125" s="125">
        <v>7.1999999999999995E-2</v>
      </c>
      <c r="P125" s="125">
        <f>O125*H125</f>
        <v>24.479999999999997</v>
      </c>
      <c r="Q125" s="125">
        <v>0</v>
      </c>
      <c r="R125" s="125">
        <f>Q125*H125</f>
        <v>0</v>
      </c>
      <c r="S125" s="125">
        <v>0</v>
      </c>
      <c r="T125" s="126">
        <f>S125*H125</f>
        <v>0</v>
      </c>
      <c r="AR125" s="127" t="s">
        <v>124</v>
      </c>
      <c r="AT125" s="127" t="s">
        <v>119</v>
      </c>
      <c r="AU125" s="127" t="s">
        <v>73</v>
      </c>
      <c r="AY125" s="14" t="s">
        <v>117</v>
      </c>
      <c r="BE125" s="128">
        <f>IF(N125="základní",J125,0)</f>
        <v>0</v>
      </c>
      <c r="BF125" s="128">
        <f>IF(N125="snížená",J125,0)</f>
        <v>0</v>
      </c>
      <c r="BG125" s="128">
        <f>IF(N125="zákl. přenesená",J125,0)</f>
        <v>0</v>
      </c>
      <c r="BH125" s="128">
        <f>IF(N125="sníž. přenesená",J125,0)</f>
        <v>0</v>
      </c>
      <c r="BI125" s="128">
        <f>IF(N125="nulová",J125,0)</f>
        <v>0</v>
      </c>
      <c r="BJ125" s="14" t="s">
        <v>14</v>
      </c>
      <c r="BK125" s="128">
        <f>ROUND(I125*H125,2)</f>
        <v>0</v>
      </c>
      <c r="BL125" s="14" t="s">
        <v>124</v>
      </c>
      <c r="BM125" s="127" t="s">
        <v>172</v>
      </c>
    </row>
    <row r="126" spans="2:65" s="1" customFormat="1">
      <c r="B126" s="26"/>
      <c r="D126" s="129" t="s">
        <v>125</v>
      </c>
      <c r="F126" s="220" t="s">
        <v>173</v>
      </c>
      <c r="L126" s="26"/>
      <c r="M126" s="131"/>
      <c r="T126" s="46"/>
      <c r="AT126" s="14" t="s">
        <v>125</v>
      </c>
      <c r="AU126" s="14" t="s">
        <v>73</v>
      </c>
    </row>
    <row r="127" spans="2:65" s="1" customFormat="1" ht="37.950000000000003" customHeight="1">
      <c r="B127" s="116"/>
      <c r="C127" s="117" t="s">
        <v>9</v>
      </c>
      <c r="D127" s="117" t="s">
        <v>119</v>
      </c>
      <c r="E127" s="118" t="s">
        <v>174</v>
      </c>
      <c r="F127" s="119" t="s">
        <v>175</v>
      </c>
      <c r="G127" s="120" t="s">
        <v>158</v>
      </c>
      <c r="H127" s="121">
        <v>130</v>
      </c>
      <c r="I127" s="122"/>
      <c r="J127" s="122">
        <f>ROUND(I127*H127,2)</f>
        <v>0</v>
      </c>
      <c r="K127" s="119" t="s">
        <v>123</v>
      </c>
      <c r="L127" s="26"/>
      <c r="M127" s="123" t="s">
        <v>3</v>
      </c>
      <c r="N127" s="124" t="s">
        <v>36</v>
      </c>
      <c r="O127" s="125">
        <v>8.9999999999999993E-3</v>
      </c>
      <c r="P127" s="125">
        <f>O127*H127</f>
        <v>1.17</v>
      </c>
      <c r="Q127" s="125">
        <v>0</v>
      </c>
      <c r="R127" s="125">
        <f>Q127*H127</f>
        <v>0</v>
      </c>
      <c r="S127" s="125">
        <v>0</v>
      </c>
      <c r="T127" s="126">
        <f>S127*H127</f>
        <v>0</v>
      </c>
      <c r="AR127" s="127" t="s">
        <v>124</v>
      </c>
      <c r="AT127" s="127" t="s">
        <v>119</v>
      </c>
      <c r="AU127" s="127" t="s">
        <v>73</v>
      </c>
      <c r="AY127" s="14" t="s">
        <v>117</v>
      </c>
      <c r="BE127" s="128">
        <f>IF(N127="základní",J127,0)</f>
        <v>0</v>
      </c>
      <c r="BF127" s="128">
        <f>IF(N127="snížená",J127,0)</f>
        <v>0</v>
      </c>
      <c r="BG127" s="128">
        <f>IF(N127="zákl. přenesená",J127,0)</f>
        <v>0</v>
      </c>
      <c r="BH127" s="128">
        <f>IF(N127="sníž. přenesená",J127,0)</f>
        <v>0</v>
      </c>
      <c r="BI127" s="128">
        <f>IF(N127="nulová",J127,0)</f>
        <v>0</v>
      </c>
      <c r="BJ127" s="14" t="s">
        <v>14</v>
      </c>
      <c r="BK127" s="128">
        <f>ROUND(I127*H127,2)</f>
        <v>0</v>
      </c>
      <c r="BL127" s="14" t="s">
        <v>124</v>
      </c>
      <c r="BM127" s="127" t="s">
        <v>176</v>
      </c>
    </row>
    <row r="128" spans="2:65" s="1" customFormat="1">
      <c r="B128" s="26"/>
      <c r="D128" s="129" t="s">
        <v>125</v>
      </c>
      <c r="F128" s="220" t="s">
        <v>177</v>
      </c>
      <c r="L128" s="26"/>
      <c r="M128" s="131"/>
      <c r="T128" s="46"/>
      <c r="AT128" s="14" t="s">
        <v>125</v>
      </c>
      <c r="AU128" s="14" t="s">
        <v>73</v>
      </c>
    </row>
    <row r="129" spans="2:65" s="1" customFormat="1" ht="44.25" customHeight="1">
      <c r="B129" s="116"/>
      <c r="C129" s="117" t="s">
        <v>153</v>
      </c>
      <c r="D129" s="117" t="s">
        <v>119</v>
      </c>
      <c r="E129" s="118" t="s">
        <v>178</v>
      </c>
      <c r="F129" s="119" t="s">
        <v>179</v>
      </c>
      <c r="G129" s="120" t="s">
        <v>180</v>
      </c>
      <c r="H129" s="121">
        <v>260</v>
      </c>
      <c r="I129" s="122"/>
      <c r="J129" s="122">
        <f>ROUND(I129*H129,2)</f>
        <v>0</v>
      </c>
      <c r="K129" s="119" t="s">
        <v>123</v>
      </c>
      <c r="L129" s="26"/>
      <c r="M129" s="123" t="s">
        <v>3</v>
      </c>
      <c r="N129" s="124" t="s">
        <v>36</v>
      </c>
      <c r="O129" s="125">
        <v>0</v>
      </c>
      <c r="P129" s="125">
        <f>O129*H129</f>
        <v>0</v>
      </c>
      <c r="Q129" s="125">
        <v>0</v>
      </c>
      <c r="R129" s="125">
        <f>Q129*H129</f>
        <v>0</v>
      </c>
      <c r="S129" s="125">
        <v>0</v>
      </c>
      <c r="T129" s="126">
        <f>S129*H129</f>
        <v>0</v>
      </c>
      <c r="AR129" s="127" t="s">
        <v>124</v>
      </c>
      <c r="AT129" s="127" t="s">
        <v>119</v>
      </c>
      <c r="AU129" s="127" t="s">
        <v>73</v>
      </c>
      <c r="AY129" s="14" t="s">
        <v>117</v>
      </c>
      <c r="BE129" s="128">
        <f>IF(N129="základní",J129,0)</f>
        <v>0</v>
      </c>
      <c r="BF129" s="128">
        <f>IF(N129="snížená",J129,0)</f>
        <v>0</v>
      </c>
      <c r="BG129" s="128">
        <f>IF(N129="zákl. přenesená",J129,0)</f>
        <v>0</v>
      </c>
      <c r="BH129" s="128">
        <f>IF(N129="sníž. přenesená",J129,0)</f>
        <v>0</v>
      </c>
      <c r="BI129" s="128">
        <f>IF(N129="nulová",J129,0)</f>
        <v>0</v>
      </c>
      <c r="BJ129" s="14" t="s">
        <v>14</v>
      </c>
      <c r="BK129" s="128">
        <f>ROUND(I129*H129,2)</f>
        <v>0</v>
      </c>
      <c r="BL129" s="14" t="s">
        <v>124</v>
      </c>
      <c r="BM129" s="127" t="s">
        <v>181</v>
      </c>
    </row>
    <row r="130" spans="2:65" s="1" customFormat="1">
      <c r="B130" s="26"/>
      <c r="D130" s="129" t="s">
        <v>125</v>
      </c>
      <c r="F130" s="220" t="s">
        <v>182</v>
      </c>
      <c r="L130" s="26"/>
      <c r="M130" s="131"/>
      <c r="T130" s="46"/>
      <c r="AT130" s="14" t="s">
        <v>125</v>
      </c>
      <c r="AU130" s="14" t="s">
        <v>73</v>
      </c>
    </row>
    <row r="131" spans="2:65" s="1" customFormat="1" ht="44.25" customHeight="1">
      <c r="B131" s="116"/>
      <c r="C131" s="117" t="s">
        <v>183</v>
      </c>
      <c r="D131" s="117" t="s">
        <v>119</v>
      </c>
      <c r="E131" s="118" t="s">
        <v>184</v>
      </c>
      <c r="F131" s="119" t="s">
        <v>185</v>
      </c>
      <c r="G131" s="120" t="s">
        <v>158</v>
      </c>
      <c r="H131" s="121">
        <v>210</v>
      </c>
      <c r="I131" s="122"/>
      <c r="J131" s="122">
        <f>ROUND(I131*H131,2)</f>
        <v>0</v>
      </c>
      <c r="K131" s="119" t="s">
        <v>123</v>
      </c>
      <c r="L131" s="26"/>
      <c r="M131" s="123" t="s">
        <v>3</v>
      </c>
      <c r="N131" s="124" t="s">
        <v>36</v>
      </c>
      <c r="O131" s="125">
        <v>0.32800000000000001</v>
      </c>
      <c r="P131" s="125">
        <f>O131*H131</f>
        <v>68.88000000000001</v>
      </c>
      <c r="Q131" s="125">
        <v>0</v>
      </c>
      <c r="R131" s="125">
        <f>Q131*H131</f>
        <v>0</v>
      </c>
      <c r="S131" s="125">
        <v>0</v>
      </c>
      <c r="T131" s="126">
        <f>S131*H131</f>
        <v>0</v>
      </c>
      <c r="AR131" s="127" t="s">
        <v>124</v>
      </c>
      <c r="AT131" s="127" t="s">
        <v>119</v>
      </c>
      <c r="AU131" s="127" t="s">
        <v>73</v>
      </c>
      <c r="AY131" s="14" t="s">
        <v>117</v>
      </c>
      <c r="BE131" s="128">
        <f>IF(N131="základní",J131,0)</f>
        <v>0</v>
      </c>
      <c r="BF131" s="128">
        <f>IF(N131="snížená",J131,0)</f>
        <v>0</v>
      </c>
      <c r="BG131" s="128">
        <f>IF(N131="zákl. přenesená",J131,0)</f>
        <v>0</v>
      </c>
      <c r="BH131" s="128">
        <f>IF(N131="sníž. přenesená",J131,0)</f>
        <v>0</v>
      </c>
      <c r="BI131" s="128">
        <f>IF(N131="nulová",J131,0)</f>
        <v>0</v>
      </c>
      <c r="BJ131" s="14" t="s">
        <v>14</v>
      </c>
      <c r="BK131" s="128">
        <f>ROUND(I131*H131,2)</f>
        <v>0</v>
      </c>
      <c r="BL131" s="14" t="s">
        <v>124</v>
      </c>
      <c r="BM131" s="127" t="s">
        <v>186</v>
      </c>
    </row>
    <row r="132" spans="2:65" s="1" customFormat="1">
      <c r="B132" s="26"/>
      <c r="D132" s="129" t="s">
        <v>125</v>
      </c>
      <c r="F132" s="220" t="s">
        <v>187</v>
      </c>
      <c r="L132" s="26"/>
      <c r="M132" s="131"/>
      <c r="T132" s="46"/>
      <c r="AT132" s="14" t="s">
        <v>125</v>
      </c>
      <c r="AU132" s="14" t="s">
        <v>73</v>
      </c>
    </row>
    <row r="133" spans="2:65" s="11" customFormat="1" ht="22.95" customHeight="1">
      <c r="B133" s="105"/>
      <c r="D133" s="106" t="s">
        <v>64</v>
      </c>
      <c r="E133" s="114" t="s">
        <v>73</v>
      </c>
      <c r="F133" s="114" t="s">
        <v>188</v>
      </c>
      <c r="J133" s="115">
        <f>BK133</f>
        <v>0</v>
      </c>
      <c r="L133" s="105"/>
      <c r="M133" s="109"/>
      <c r="P133" s="110">
        <f>SUM(P134:P135)</f>
        <v>12.684000000000001</v>
      </c>
      <c r="R133" s="110">
        <f>SUM(R134:R135)</f>
        <v>4.9679700000000002</v>
      </c>
      <c r="T133" s="111">
        <f>SUM(T134:T135)</f>
        <v>0</v>
      </c>
      <c r="AR133" s="106" t="s">
        <v>14</v>
      </c>
      <c r="AT133" s="112" t="s">
        <v>64</v>
      </c>
      <c r="AU133" s="112" t="s">
        <v>14</v>
      </c>
      <c r="AY133" s="106" t="s">
        <v>117</v>
      </c>
      <c r="BK133" s="113">
        <f>SUM(BK134:BK135)</f>
        <v>0</v>
      </c>
    </row>
    <row r="134" spans="2:65" s="1" customFormat="1" ht="37.950000000000003" customHeight="1">
      <c r="B134" s="116"/>
      <c r="C134" s="117" t="s">
        <v>159</v>
      </c>
      <c r="D134" s="117" t="s">
        <v>119</v>
      </c>
      <c r="E134" s="118" t="s">
        <v>189</v>
      </c>
      <c r="F134" s="119" t="s">
        <v>190</v>
      </c>
      <c r="G134" s="120" t="s">
        <v>158</v>
      </c>
      <c r="H134" s="121">
        <v>2.1</v>
      </c>
      <c r="I134" s="122"/>
      <c r="J134" s="122">
        <f>ROUND(I134*H134,2)</f>
        <v>0</v>
      </c>
      <c r="K134" s="119" t="s">
        <v>123</v>
      </c>
      <c r="L134" s="26"/>
      <c r="M134" s="123" t="s">
        <v>3</v>
      </c>
      <c r="N134" s="124" t="s">
        <v>36</v>
      </c>
      <c r="O134" s="125">
        <v>6.04</v>
      </c>
      <c r="P134" s="125">
        <f>O134*H134</f>
        <v>12.684000000000001</v>
      </c>
      <c r="Q134" s="125">
        <v>2.3656999999999999</v>
      </c>
      <c r="R134" s="125">
        <f>Q134*H134</f>
        <v>4.9679700000000002</v>
      </c>
      <c r="S134" s="125">
        <v>0</v>
      </c>
      <c r="T134" s="126">
        <f>S134*H134</f>
        <v>0</v>
      </c>
      <c r="AR134" s="127" t="s">
        <v>124</v>
      </c>
      <c r="AT134" s="127" t="s">
        <v>119</v>
      </c>
      <c r="AU134" s="127" t="s">
        <v>73</v>
      </c>
      <c r="AY134" s="14" t="s">
        <v>117</v>
      </c>
      <c r="BE134" s="128">
        <f>IF(N134="základní",J134,0)</f>
        <v>0</v>
      </c>
      <c r="BF134" s="128">
        <f>IF(N134="snížená",J134,0)</f>
        <v>0</v>
      </c>
      <c r="BG134" s="128">
        <f>IF(N134="zákl. přenesená",J134,0)</f>
        <v>0</v>
      </c>
      <c r="BH134" s="128">
        <f>IF(N134="sníž. přenesená",J134,0)</f>
        <v>0</v>
      </c>
      <c r="BI134" s="128">
        <f>IF(N134="nulová",J134,0)</f>
        <v>0</v>
      </c>
      <c r="BJ134" s="14" t="s">
        <v>14</v>
      </c>
      <c r="BK134" s="128">
        <f>ROUND(I134*H134,2)</f>
        <v>0</v>
      </c>
      <c r="BL134" s="14" t="s">
        <v>124</v>
      </c>
      <c r="BM134" s="127" t="s">
        <v>191</v>
      </c>
    </row>
    <row r="135" spans="2:65" s="1" customFormat="1">
      <c r="B135" s="26"/>
      <c r="D135" s="129" t="s">
        <v>125</v>
      </c>
      <c r="F135" s="220" t="s">
        <v>192</v>
      </c>
      <c r="L135" s="26"/>
      <c r="M135" s="131"/>
      <c r="T135" s="46"/>
      <c r="AT135" s="14" t="s">
        <v>125</v>
      </c>
      <c r="AU135" s="14" t="s">
        <v>73</v>
      </c>
    </row>
    <row r="136" spans="2:65" s="11" customFormat="1" ht="22.95" customHeight="1">
      <c r="B136" s="105"/>
      <c r="D136" s="106" t="s">
        <v>64</v>
      </c>
      <c r="E136" s="114" t="s">
        <v>124</v>
      </c>
      <c r="F136" s="114" t="s">
        <v>193</v>
      </c>
      <c r="J136" s="115">
        <f>BK136</f>
        <v>0</v>
      </c>
      <c r="L136" s="105"/>
      <c r="M136" s="109"/>
      <c r="P136" s="110">
        <f>SUM(P137:P138)</f>
        <v>171.20999999999998</v>
      </c>
      <c r="R136" s="110">
        <f>SUM(R137:R138)</f>
        <v>245.80010000000001</v>
      </c>
      <c r="T136" s="111">
        <f>SUM(T137:T138)</f>
        <v>0</v>
      </c>
      <c r="AR136" s="106" t="s">
        <v>14</v>
      </c>
      <c r="AT136" s="112" t="s">
        <v>64</v>
      </c>
      <c r="AU136" s="112" t="s">
        <v>14</v>
      </c>
      <c r="AY136" s="106" t="s">
        <v>117</v>
      </c>
      <c r="BK136" s="113">
        <f>SUM(BK137:BK138)</f>
        <v>0</v>
      </c>
    </row>
    <row r="137" spans="2:65" s="1" customFormat="1" ht="33" customHeight="1">
      <c r="B137" s="116"/>
      <c r="C137" s="117" t="s">
        <v>194</v>
      </c>
      <c r="D137" s="117" t="s">
        <v>119</v>
      </c>
      <c r="E137" s="118" t="s">
        <v>195</v>
      </c>
      <c r="F137" s="119" t="s">
        <v>196</v>
      </c>
      <c r="G137" s="120" t="s">
        <v>158</v>
      </c>
      <c r="H137" s="121">
        <v>130</v>
      </c>
      <c r="I137" s="122"/>
      <c r="J137" s="122">
        <f>ROUND(I137*H137,2)</f>
        <v>0</v>
      </c>
      <c r="K137" s="119" t="s">
        <v>123</v>
      </c>
      <c r="L137" s="26"/>
      <c r="M137" s="123" t="s">
        <v>3</v>
      </c>
      <c r="N137" s="124" t="s">
        <v>36</v>
      </c>
      <c r="O137" s="125">
        <v>1.3169999999999999</v>
      </c>
      <c r="P137" s="125">
        <f>O137*H137</f>
        <v>171.20999999999998</v>
      </c>
      <c r="Q137" s="125">
        <v>1.8907700000000001</v>
      </c>
      <c r="R137" s="125">
        <f>Q137*H137</f>
        <v>245.80010000000001</v>
      </c>
      <c r="S137" s="125">
        <v>0</v>
      </c>
      <c r="T137" s="126">
        <f>S137*H137</f>
        <v>0</v>
      </c>
      <c r="AR137" s="127" t="s">
        <v>124</v>
      </c>
      <c r="AT137" s="127" t="s">
        <v>119</v>
      </c>
      <c r="AU137" s="127" t="s">
        <v>73</v>
      </c>
      <c r="AY137" s="14" t="s">
        <v>117</v>
      </c>
      <c r="BE137" s="128">
        <f>IF(N137="základní",J137,0)</f>
        <v>0</v>
      </c>
      <c r="BF137" s="128">
        <f>IF(N137="snížená",J137,0)</f>
        <v>0</v>
      </c>
      <c r="BG137" s="128">
        <f>IF(N137="zákl. přenesená",J137,0)</f>
        <v>0</v>
      </c>
      <c r="BH137" s="128">
        <f>IF(N137="sníž. přenesená",J137,0)</f>
        <v>0</v>
      </c>
      <c r="BI137" s="128">
        <f>IF(N137="nulová",J137,0)</f>
        <v>0</v>
      </c>
      <c r="BJ137" s="14" t="s">
        <v>14</v>
      </c>
      <c r="BK137" s="128">
        <f>ROUND(I137*H137,2)</f>
        <v>0</v>
      </c>
      <c r="BL137" s="14" t="s">
        <v>124</v>
      </c>
      <c r="BM137" s="127" t="s">
        <v>197</v>
      </c>
    </row>
    <row r="138" spans="2:65" s="1" customFormat="1">
      <c r="B138" s="26"/>
      <c r="D138" s="129" t="s">
        <v>125</v>
      </c>
      <c r="F138" s="220" t="s">
        <v>198</v>
      </c>
      <c r="L138" s="26"/>
      <c r="M138" s="131"/>
      <c r="T138" s="46"/>
      <c r="AT138" s="14" t="s">
        <v>125</v>
      </c>
      <c r="AU138" s="14" t="s">
        <v>73</v>
      </c>
    </row>
    <row r="139" spans="2:65" s="11" customFormat="1" ht="22.95" customHeight="1">
      <c r="B139" s="105"/>
      <c r="D139" s="106" t="s">
        <v>64</v>
      </c>
      <c r="E139" s="114" t="s">
        <v>136</v>
      </c>
      <c r="F139" s="114" t="s">
        <v>199</v>
      </c>
      <c r="J139" s="115">
        <f>BK139</f>
        <v>0</v>
      </c>
      <c r="L139" s="105"/>
      <c r="M139" s="109"/>
      <c r="P139" s="110">
        <f>SUM(P140:P159)</f>
        <v>404.82400000000001</v>
      </c>
      <c r="R139" s="110">
        <f>SUM(R140:R159)</f>
        <v>454.64421999999996</v>
      </c>
      <c r="T139" s="111">
        <f>SUM(T140:T159)</f>
        <v>0</v>
      </c>
      <c r="AR139" s="106" t="s">
        <v>14</v>
      </c>
      <c r="AT139" s="112" t="s">
        <v>64</v>
      </c>
      <c r="AU139" s="112" t="s">
        <v>14</v>
      </c>
      <c r="AY139" s="106" t="s">
        <v>117</v>
      </c>
      <c r="BK139" s="113">
        <f>SUM(BK140:BK159)</f>
        <v>0</v>
      </c>
    </row>
    <row r="140" spans="2:65" s="1" customFormat="1" ht="44.25" customHeight="1">
      <c r="B140" s="116"/>
      <c r="C140" s="117" t="s">
        <v>200</v>
      </c>
      <c r="D140" s="117" t="s">
        <v>119</v>
      </c>
      <c r="E140" s="118" t="s">
        <v>201</v>
      </c>
      <c r="F140" s="119" t="s">
        <v>202</v>
      </c>
      <c r="G140" s="120" t="s">
        <v>122</v>
      </c>
      <c r="H140" s="121">
        <v>80</v>
      </c>
      <c r="I140" s="122"/>
      <c r="J140" s="122">
        <f>ROUND(I140*H140,2)</f>
        <v>0</v>
      </c>
      <c r="K140" s="119" t="s">
        <v>123</v>
      </c>
      <c r="L140" s="26"/>
      <c r="M140" s="123" t="s">
        <v>3</v>
      </c>
      <c r="N140" s="124" t="s">
        <v>36</v>
      </c>
      <c r="O140" s="125">
        <v>0.5</v>
      </c>
      <c r="P140" s="125">
        <f>O140*H140</f>
        <v>40</v>
      </c>
      <c r="Q140" s="125">
        <v>0.38</v>
      </c>
      <c r="R140" s="125">
        <f>Q140*H140</f>
        <v>30.4</v>
      </c>
      <c r="S140" s="125">
        <v>0</v>
      </c>
      <c r="T140" s="126">
        <f>S140*H140</f>
        <v>0</v>
      </c>
      <c r="AR140" s="127" t="s">
        <v>124</v>
      </c>
      <c r="AT140" s="127" t="s">
        <v>119</v>
      </c>
      <c r="AU140" s="127" t="s">
        <v>73</v>
      </c>
      <c r="AY140" s="14" t="s">
        <v>117</v>
      </c>
      <c r="BE140" s="128">
        <f>IF(N140="základní",J140,0)</f>
        <v>0</v>
      </c>
      <c r="BF140" s="128">
        <f>IF(N140="snížená",J140,0)</f>
        <v>0</v>
      </c>
      <c r="BG140" s="128">
        <f>IF(N140="zákl. přenesená",J140,0)</f>
        <v>0</v>
      </c>
      <c r="BH140" s="128">
        <f>IF(N140="sníž. přenesená",J140,0)</f>
        <v>0</v>
      </c>
      <c r="BI140" s="128">
        <f>IF(N140="nulová",J140,0)</f>
        <v>0</v>
      </c>
      <c r="BJ140" s="14" t="s">
        <v>14</v>
      </c>
      <c r="BK140" s="128">
        <f>ROUND(I140*H140,2)</f>
        <v>0</v>
      </c>
      <c r="BL140" s="14" t="s">
        <v>124</v>
      </c>
      <c r="BM140" s="127" t="s">
        <v>203</v>
      </c>
    </row>
    <row r="141" spans="2:65" s="1" customFormat="1">
      <c r="B141" s="26"/>
      <c r="D141" s="129" t="s">
        <v>125</v>
      </c>
      <c r="F141" s="220" t="s">
        <v>204</v>
      </c>
      <c r="L141" s="26"/>
      <c r="M141" s="131"/>
      <c r="T141" s="46"/>
      <c r="AT141" s="14" t="s">
        <v>125</v>
      </c>
      <c r="AU141" s="14" t="s">
        <v>73</v>
      </c>
    </row>
    <row r="142" spans="2:65" s="1" customFormat="1" ht="37.950000000000003" customHeight="1">
      <c r="B142" s="116"/>
      <c r="C142" s="117" t="s">
        <v>8</v>
      </c>
      <c r="D142" s="117" t="s">
        <v>119</v>
      </c>
      <c r="E142" s="118" t="s">
        <v>205</v>
      </c>
      <c r="F142" s="119" t="s">
        <v>206</v>
      </c>
      <c r="G142" s="120" t="s">
        <v>122</v>
      </c>
      <c r="H142" s="121">
        <v>242</v>
      </c>
      <c r="I142" s="122"/>
      <c r="J142" s="122">
        <f>ROUND(I142*H142,2)</f>
        <v>0</v>
      </c>
      <c r="K142" s="119" t="s">
        <v>123</v>
      </c>
      <c r="L142" s="26"/>
      <c r="M142" s="123" t="s">
        <v>3</v>
      </c>
      <c r="N142" s="124" t="s">
        <v>36</v>
      </c>
      <c r="O142" s="125">
        <v>0.17499999999999999</v>
      </c>
      <c r="P142" s="125">
        <f>O142*H142</f>
        <v>42.349999999999994</v>
      </c>
      <c r="Q142" s="125">
        <v>0.34499999999999997</v>
      </c>
      <c r="R142" s="125">
        <f>Q142*H142</f>
        <v>83.49</v>
      </c>
      <c r="S142" s="125">
        <v>0</v>
      </c>
      <c r="T142" s="126">
        <f>S142*H142</f>
        <v>0</v>
      </c>
      <c r="AR142" s="127" t="s">
        <v>124</v>
      </c>
      <c r="AT142" s="127" t="s">
        <v>119</v>
      </c>
      <c r="AU142" s="127" t="s">
        <v>73</v>
      </c>
      <c r="AY142" s="14" t="s">
        <v>117</v>
      </c>
      <c r="BE142" s="128">
        <f>IF(N142="základní",J142,0)</f>
        <v>0</v>
      </c>
      <c r="BF142" s="128">
        <f>IF(N142="snížená",J142,0)</f>
        <v>0</v>
      </c>
      <c r="BG142" s="128">
        <f>IF(N142="zákl. přenesená",J142,0)</f>
        <v>0</v>
      </c>
      <c r="BH142" s="128">
        <f>IF(N142="sníž. přenesená",J142,0)</f>
        <v>0</v>
      </c>
      <c r="BI142" s="128">
        <f>IF(N142="nulová",J142,0)</f>
        <v>0</v>
      </c>
      <c r="BJ142" s="14" t="s">
        <v>14</v>
      </c>
      <c r="BK142" s="128">
        <f>ROUND(I142*H142,2)</f>
        <v>0</v>
      </c>
      <c r="BL142" s="14" t="s">
        <v>124</v>
      </c>
      <c r="BM142" s="127" t="s">
        <v>207</v>
      </c>
    </row>
    <row r="143" spans="2:65" s="1" customFormat="1">
      <c r="B143" s="26"/>
      <c r="D143" s="129" t="s">
        <v>125</v>
      </c>
      <c r="F143" s="220" t="s">
        <v>208</v>
      </c>
      <c r="L143" s="26"/>
      <c r="M143" s="131"/>
      <c r="T143" s="46"/>
      <c r="AT143" s="14" t="s">
        <v>125</v>
      </c>
      <c r="AU143" s="14" t="s">
        <v>73</v>
      </c>
    </row>
    <row r="144" spans="2:65" s="1" customFormat="1" ht="37.950000000000003" customHeight="1">
      <c r="B144" s="116"/>
      <c r="C144" s="117" t="s">
        <v>209</v>
      </c>
      <c r="D144" s="117" t="s">
        <v>119</v>
      </c>
      <c r="E144" s="118" t="s">
        <v>210</v>
      </c>
      <c r="F144" s="119" t="s">
        <v>211</v>
      </c>
      <c r="G144" s="120" t="s">
        <v>122</v>
      </c>
      <c r="H144" s="121">
        <v>80</v>
      </c>
      <c r="I144" s="122"/>
      <c r="J144" s="122">
        <f>ROUND(I144*H144,2)</f>
        <v>0</v>
      </c>
      <c r="K144" s="119" t="s">
        <v>123</v>
      </c>
      <c r="L144" s="26"/>
      <c r="M144" s="123" t="s">
        <v>3</v>
      </c>
      <c r="N144" s="124" t="s">
        <v>36</v>
      </c>
      <c r="O144" s="125">
        <v>0.217</v>
      </c>
      <c r="P144" s="125">
        <f>O144*H144</f>
        <v>17.36</v>
      </c>
      <c r="Q144" s="125">
        <v>0.46</v>
      </c>
      <c r="R144" s="125">
        <f>Q144*H144</f>
        <v>36.800000000000004</v>
      </c>
      <c r="S144" s="125">
        <v>0</v>
      </c>
      <c r="T144" s="126">
        <f>S144*H144</f>
        <v>0</v>
      </c>
      <c r="AR144" s="127" t="s">
        <v>124</v>
      </c>
      <c r="AT144" s="127" t="s">
        <v>119</v>
      </c>
      <c r="AU144" s="127" t="s">
        <v>73</v>
      </c>
      <c r="AY144" s="14" t="s">
        <v>117</v>
      </c>
      <c r="BE144" s="128">
        <f>IF(N144="základní",J144,0)</f>
        <v>0</v>
      </c>
      <c r="BF144" s="128">
        <f>IF(N144="snížená",J144,0)</f>
        <v>0</v>
      </c>
      <c r="BG144" s="128">
        <f>IF(N144="zákl. přenesená",J144,0)</f>
        <v>0</v>
      </c>
      <c r="BH144" s="128">
        <f>IF(N144="sníž. přenesená",J144,0)</f>
        <v>0</v>
      </c>
      <c r="BI144" s="128">
        <f>IF(N144="nulová",J144,0)</f>
        <v>0</v>
      </c>
      <c r="BJ144" s="14" t="s">
        <v>14</v>
      </c>
      <c r="BK144" s="128">
        <f>ROUND(I144*H144,2)</f>
        <v>0</v>
      </c>
      <c r="BL144" s="14" t="s">
        <v>124</v>
      </c>
      <c r="BM144" s="127" t="s">
        <v>212</v>
      </c>
    </row>
    <row r="145" spans="2:65" s="1" customFormat="1">
      <c r="B145" s="26"/>
      <c r="D145" s="129" t="s">
        <v>125</v>
      </c>
      <c r="F145" s="220" t="s">
        <v>213</v>
      </c>
      <c r="L145" s="26"/>
      <c r="M145" s="131"/>
      <c r="T145" s="46"/>
      <c r="AT145" s="14" t="s">
        <v>125</v>
      </c>
      <c r="AU145" s="14" t="s">
        <v>73</v>
      </c>
    </row>
    <row r="146" spans="2:65" s="1" customFormat="1" ht="37.950000000000003" customHeight="1">
      <c r="B146" s="116"/>
      <c r="C146" s="117" t="s">
        <v>214</v>
      </c>
      <c r="D146" s="117" t="s">
        <v>119</v>
      </c>
      <c r="E146" s="118" t="s">
        <v>215</v>
      </c>
      <c r="F146" s="119" t="s">
        <v>216</v>
      </c>
      <c r="G146" s="120" t="s">
        <v>122</v>
      </c>
      <c r="H146" s="121">
        <v>90</v>
      </c>
      <c r="I146" s="122"/>
      <c r="J146" s="122">
        <f>ROUND(I146*H146,2)</f>
        <v>0</v>
      </c>
      <c r="K146" s="119" t="s">
        <v>123</v>
      </c>
      <c r="L146" s="26"/>
      <c r="M146" s="123" t="s">
        <v>3</v>
      </c>
      <c r="N146" s="124" t="s">
        <v>36</v>
      </c>
      <c r="O146" s="125">
        <v>0.107</v>
      </c>
      <c r="P146" s="125">
        <f>O146*H146</f>
        <v>9.629999999999999</v>
      </c>
      <c r="Q146" s="125">
        <v>0.57499999999999996</v>
      </c>
      <c r="R146" s="125">
        <f>Q146*H146</f>
        <v>51.749999999999993</v>
      </c>
      <c r="S146" s="125">
        <v>0</v>
      </c>
      <c r="T146" s="126">
        <f>S146*H146</f>
        <v>0</v>
      </c>
      <c r="AR146" s="127" t="s">
        <v>124</v>
      </c>
      <c r="AT146" s="127" t="s">
        <v>119</v>
      </c>
      <c r="AU146" s="127" t="s">
        <v>73</v>
      </c>
      <c r="AY146" s="14" t="s">
        <v>117</v>
      </c>
      <c r="BE146" s="128">
        <f>IF(N146="základní",J146,0)</f>
        <v>0</v>
      </c>
      <c r="BF146" s="128">
        <f>IF(N146="snížená",J146,0)</f>
        <v>0</v>
      </c>
      <c r="BG146" s="128">
        <f>IF(N146="zákl. přenesená",J146,0)</f>
        <v>0</v>
      </c>
      <c r="BH146" s="128">
        <f>IF(N146="sníž. přenesená",J146,0)</f>
        <v>0</v>
      </c>
      <c r="BI146" s="128">
        <f>IF(N146="nulová",J146,0)</f>
        <v>0</v>
      </c>
      <c r="BJ146" s="14" t="s">
        <v>14</v>
      </c>
      <c r="BK146" s="128">
        <f>ROUND(I146*H146,2)</f>
        <v>0</v>
      </c>
      <c r="BL146" s="14" t="s">
        <v>124</v>
      </c>
      <c r="BM146" s="127" t="s">
        <v>217</v>
      </c>
    </row>
    <row r="147" spans="2:65" s="1" customFormat="1">
      <c r="B147" s="26"/>
      <c r="D147" s="129" t="s">
        <v>125</v>
      </c>
      <c r="F147" s="220" t="s">
        <v>218</v>
      </c>
      <c r="L147" s="26"/>
      <c r="M147" s="131"/>
      <c r="T147" s="46"/>
      <c r="AT147" s="14" t="s">
        <v>125</v>
      </c>
      <c r="AU147" s="14" t="s">
        <v>73</v>
      </c>
    </row>
    <row r="148" spans="2:65" s="1" customFormat="1" ht="44.25" customHeight="1">
      <c r="B148" s="116"/>
      <c r="C148" s="117" t="s">
        <v>163</v>
      </c>
      <c r="D148" s="117" t="s">
        <v>119</v>
      </c>
      <c r="E148" s="118" t="s">
        <v>219</v>
      </c>
      <c r="F148" s="119" t="s">
        <v>220</v>
      </c>
      <c r="G148" s="120" t="s">
        <v>122</v>
      </c>
      <c r="H148" s="121">
        <v>242</v>
      </c>
      <c r="I148" s="122"/>
      <c r="J148" s="122">
        <f>ROUND(I148*H148,2)</f>
        <v>0</v>
      </c>
      <c r="K148" s="119" t="s">
        <v>123</v>
      </c>
      <c r="L148" s="26"/>
      <c r="M148" s="123" t="s">
        <v>3</v>
      </c>
      <c r="N148" s="124" t="s">
        <v>36</v>
      </c>
      <c r="O148" s="125">
        <v>0.21299999999999999</v>
      </c>
      <c r="P148" s="125">
        <f>O148*H148</f>
        <v>51.545999999999999</v>
      </c>
      <c r="Q148" s="125">
        <v>0.28499999999999998</v>
      </c>
      <c r="R148" s="125">
        <f>Q148*H148</f>
        <v>68.97</v>
      </c>
      <c r="S148" s="125">
        <v>0</v>
      </c>
      <c r="T148" s="126">
        <f>S148*H148</f>
        <v>0</v>
      </c>
      <c r="AR148" s="127" t="s">
        <v>124</v>
      </c>
      <c r="AT148" s="127" t="s">
        <v>119</v>
      </c>
      <c r="AU148" s="127" t="s">
        <v>73</v>
      </c>
      <c r="AY148" s="14" t="s">
        <v>117</v>
      </c>
      <c r="BE148" s="128">
        <f>IF(N148="základní",J148,0)</f>
        <v>0</v>
      </c>
      <c r="BF148" s="128">
        <f>IF(N148="snížená",J148,0)</f>
        <v>0</v>
      </c>
      <c r="BG148" s="128">
        <f>IF(N148="zákl. přenesená",J148,0)</f>
        <v>0</v>
      </c>
      <c r="BH148" s="128">
        <f>IF(N148="sníž. přenesená",J148,0)</f>
        <v>0</v>
      </c>
      <c r="BI148" s="128">
        <f>IF(N148="nulová",J148,0)</f>
        <v>0</v>
      </c>
      <c r="BJ148" s="14" t="s">
        <v>14</v>
      </c>
      <c r="BK148" s="128">
        <f>ROUND(I148*H148,2)</f>
        <v>0</v>
      </c>
      <c r="BL148" s="14" t="s">
        <v>124</v>
      </c>
      <c r="BM148" s="127" t="s">
        <v>221</v>
      </c>
    </row>
    <row r="149" spans="2:65" s="1" customFormat="1">
      <c r="B149" s="26"/>
      <c r="D149" s="129" t="s">
        <v>125</v>
      </c>
      <c r="F149" s="220" t="s">
        <v>222</v>
      </c>
      <c r="L149" s="26"/>
      <c r="M149" s="131"/>
      <c r="T149" s="46"/>
      <c r="AT149" s="14" t="s">
        <v>125</v>
      </c>
      <c r="AU149" s="14" t="s">
        <v>73</v>
      </c>
    </row>
    <row r="150" spans="2:65" s="1" customFormat="1" ht="44.25" customHeight="1">
      <c r="B150" s="116"/>
      <c r="C150" s="117" t="s">
        <v>223</v>
      </c>
      <c r="D150" s="117" t="s">
        <v>119</v>
      </c>
      <c r="E150" s="118" t="s">
        <v>224</v>
      </c>
      <c r="F150" s="119" t="s">
        <v>225</v>
      </c>
      <c r="G150" s="120" t="s">
        <v>122</v>
      </c>
      <c r="H150" s="121">
        <v>90</v>
      </c>
      <c r="I150" s="122"/>
      <c r="J150" s="122">
        <f>ROUND(I150*H150,2)</f>
        <v>0</v>
      </c>
      <c r="K150" s="119" t="s">
        <v>123</v>
      </c>
      <c r="L150" s="26"/>
      <c r="M150" s="123" t="s">
        <v>3</v>
      </c>
      <c r="N150" s="124" t="s">
        <v>36</v>
      </c>
      <c r="O150" s="125">
        <v>0.28499999999999998</v>
      </c>
      <c r="P150" s="125">
        <f>O150*H150</f>
        <v>25.65</v>
      </c>
      <c r="Q150" s="125">
        <v>0.28081</v>
      </c>
      <c r="R150" s="125">
        <f>Q150*H150</f>
        <v>25.2729</v>
      </c>
      <c r="S150" s="125">
        <v>0</v>
      </c>
      <c r="T150" s="126">
        <f>S150*H150</f>
        <v>0</v>
      </c>
      <c r="AR150" s="127" t="s">
        <v>124</v>
      </c>
      <c r="AT150" s="127" t="s">
        <v>119</v>
      </c>
      <c r="AU150" s="127" t="s">
        <v>73</v>
      </c>
      <c r="AY150" s="14" t="s">
        <v>117</v>
      </c>
      <c r="BE150" s="128">
        <f>IF(N150="základní",J150,0)</f>
        <v>0</v>
      </c>
      <c r="BF150" s="128">
        <f>IF(N150="snížená",J150,0)</f>
        <v>0</v>
      </c>
      <c r="BG150" s="128">
        <f>IF(N150="zákl. přenesená",J150,0)</f>
        <v>0</v>
      </c>
      <c r="BH150" s="128">
        <f>IF(N150="sníž. přenesená",J150,0)</f>
        <v>0</v>
      </c>
      <c r="BI150" s="128">
        <f>IF(N150="nulová",J150,0)</f>
        <v>0</v>
      </c>
      <c r="BJ150" s="14" t="s">
        <v>14</v>
      </c>
      <c r="BK150" s="128">
        <f>ROUND(I150*H150,2)</f>
        <v>0</v>
      </c>
      <c r="BL150" s="14" t="s">
        <v>124</v>
      </c>
      <c r="BM150" s="127" t="s">
        <v>226</v>
      </c>
    </row>
    <row r="151" spans="2:65" s="1" customFormat="1">
      <c r="B151" s="26"/>
      <c r="D151" s="129" t="s">
        <v>125</v>
      </c>
      <c r="F151" s="220" t="s">
        <v>227</v>
      </c>
      <c r="L151" s="26"/>
      <c r="M151" s="131"/>
      <c r="T151" s="46"/>
      <c r="AT151" s="14" t="s">
        <v>125</v>
      </c>
      <c r="AU151" s="14" t="s">
        <v>73</v>
      </c>
    </row>
    <row r="152" spans="2:65" s="1" customFormat="1" ht="44.25" customHeight="1">
      <c r="B152" s="116"/>
      <c r="C152" s="117" t="s">
        <v>168</v>
      </c>
      <c r="D152" s="117" t="s">
        <v>119</v>
      </c>
      <c r="E152" s="118" t="s">
        <v>228</v>
      </c>
      <c r="F152" s="119" t="s">
        <v>229</v>
      </c>
      <c r="G152" s="120" t="s">
        <v>122</v>
      </c>
      <c r="H152" s="121">
        <v>242</v>
      </c>
      <c r="I152" s="122"/>
      <c r="J152" s="122">
        <f>ROUND(I152*H152,2)</f>
        <v>0</v>
      </c>
      <c r="K152" s="119" t="s">
        <v>123</v>
      </c>
      <c r="L152" s="26"/>
      <c r="M152" s="123" t="s">
        <v>3</v>
      </c>
      <c r="N152" s="124" t="s">
        <v>36</v>
      </c>
      <c r="O152" s="125">
        <v>0.374</v>
      </c>
      <c r="P152" s="125">
        <f>O152*H152</f>
        <v>90.507999999999996</v>
      </c>
      <c r="Q152" s="125">
        <v>0.26375999999999999</v>
      </c>
      <c r="R152" s="125">
        <f>Q152*H152</f>
        <v>63.829920000000001</v>
      </c>
      <c r="S152" s="125">
        <v>0</v>
      </c>
      <c r="T152" s="126">
        <f>S152*H152</f>
        <v>0</v>
      </c>
      <c r="AR152" s="127" t="s">
        <v>124</v>
      </c>
      <c r="AT152" s="127" t="s">
        <v>119</v>
      </c>
      <c r="AU152" s="127" t="s">
        <v>73</v>
      </c>
      <c r="AY152" s="14" t="s">
        <v>117</v>
      </c>
      <c r="BE152" s="128">
        <f>IF(N152="základní",J152,0)</f>
        <v>0</v>
      </c>
      <c r="BF152" s="128">
        <f>IF(N152="snížená",J152,0)</f>
        <v>0</v>
      </c>
      <c r="BG152" s="128">
        <f>IF(N152="zákl. přenesená",J152,0)</f>
        <v>0</v>
      </c>
      <c r="BH152" s="128">
        <f>IF(N152="sníž. přenesená",J152,0)</f>
        <v>0</v>
      </c>
      <c r="BI152" s="128">
        <f>IF(N152="nulová",J152,0)</f>
        <v>0</v>
      </c>
      <c r="BJ152" s="14" t="s">
        <v>14</v>
      </c>
      <c r="BK152" s="128">
        <f>ROUND(I152*H152,2)</f>
        <v>0</v>
      </c>
      <c r="BL152" s="14" t="s">
        <v>124</v>
      </c>
      <c r="BM152" s="127" t="s">
        <v>230</v>
      </c>
    </row>
    <row r="153" spans="2:65" s="1" customFormat="1">
      <c r="B153" s="26"/>
      <c r="D153" s="129" t="s">
        <v>125</v>
      </c>
      <c r="F153" s="220" t="s">
        <v>231</v>
      </c>
      <c r="L153" s="26"/>
      <c r="M153" s="131"/>
      <c r="T153" s="46"/>
      <c r="AT153" s="14" t="s">
        <v>125</v>
      </c>
      <c r="AU153" s="14" t="s">
        <v>73</v>
      </c>
    </row>
    <row r="154" spans="2:65" s="1" customFormat="1" ht="44.25" customHeight="1">
      <c r="B154" s="116"/>
      <c r="C154" s="117" t="s">
        <v>232</v>
      </c>
      <c r="D154" s="117" t="s">
        <v>119</v>
      </c>
      <c r="E154" s="118" t="s">
        <v>233</v>
      </c>
      <c r="F154" s="119" t="s">
        <v>234</v>
      </c>
      <c r="G154" s="120" t="s">
        <v>122</v>
      </c>
      <c r="H154" s="121">
        <v>90</v>
      </c>
      <c r="I154" s="122"/>
      <c r="J154" s="122">
        <f>ROUND(I154*H154,2)</f>
        <v>0</v>
      </c>
      <c r="K154" s="119" t="s">
        <v>123</v>
      </c>
      <c r="L154" s="26"/>
      <c r="M154" s="123" t="s">
        <v>3</v>
      </c>
      <c r="N154" s="124" t="s">
        <v>36</v>
      </c>
      <c r="O154" s="125">
        <v>0.55100000000000005</v>
      </c>
      <c r="P154" s="125">
        <f>O154*H154</f>
        <v>49.59</v>
      </c>
      <c r="Q154" s="125">
        <v>0.39561000000000002</v>
      </c>
      <c r="R154" s="125">
        <f>Q154*H154</f>
        <v>35.604900000000001</v>
      </c>
      <c r="S154" s="125">
        <v>0</v>
      </c>
      <c r="T154" s="126">
        <f>S154*H154</f>
        <v>0</v>
      </c>
      <c r="AR154" s="127" t="s">
        <v>124</v>
      </c>
      <c r="AT154" s="127" t="s">
        <v>119</v>
      </c>
      <c r="AU154" s="127" t="s">
        <v>73</v>
      </c>
      <c r="AY154" s="14" t="s">
        <v>117</v>
      </c>
      <c r="BE154" s="128">
        <f>IF(N154="základní",J154,0)</f>
        <v>0</v>
      </c>
      <c r="BF154" s="128">
        <f>IF(N154="snížená",J154,0)</f>
        <v>0</v>
      </c>
      <c r="BG154" s="128">
        <f>IF(N154="zákl. přenesená",J154,0)</f>
        <v>0</v>
      </c>
      <c r="BH154" s="128">
        <f>IF(N154="sníž. přenesená",J154,0)</f>
        <v>0</v>
      </c>
      <c r="BI154" s="128">
        <f>IF(N154="nulová",J154,0)</f>
        <v>0</v>
      </c>
      <c r="BJ154" s="14" t="s">
        <v>14</v>
      </c>
      <c r="BK154" s="128">
        <f>ROUND(I154*H154,2)</f>
        <v>0</v>
      </c>
      <c r="BL154" s="14" t="s">
        <v>124</v>
      </c>
      <c r="BM154" s="127" t="s">
        <v>235</v>
      </c>
    </row>
    <row r="155" spans="2:65" s="1" customFormat="1">
      <c r="B155" s="26"/>
      <c r="D155" s="129" t="s">
        <v>125</v>
      </c>
      <c r="F155" s="220" t="s">
        <v>236</v>
      </c>
      <c r="L155" s="26"/>
      <c r="M155" s="131"/>
      <c r="T155" s="46"/>
      <c r="AT155" s="14" t="s">
        <v>125</v>
      </c>
      <c r="AU155" s="14" t="s">
        <v>73</v>
      </c>
    </row>
    <row r="156" spans="2:65" s="1" customFormat="1" ht="44.25" customHeight="1">
      <c r="B156" s="116"/>
      <c r="C156" s="117" t="s">
        <v>172</v>
      </c>
      <c r="D156" s="117" t="s">
        <v>119</v>
      </c>
      <c r="E156" s="118" t="s">
        <v>237</v>
      </c>
      <c r="F156" s="119" t="s">
        <v>238</v>
      </c>
      <c r="G156" s="120" t="s">
        <v>122</v>
      </c>
      <c r="H156" s="121">
        <v>90</v>
      </c>
      <c r="I156" s="122"/>
      <c r="J156" s="122">
        <f>ROUND(I156*H156,2)</f>
        <v>0</v>
      </c>
      <c r="K156" s="119" t="s">
        <v>123</v>
      </c>
      <c r="L156" s="26"/>
      <c r="M156" s="123" t="s">
        <v>3</v>
      </c>
      <c r="N156" s="124" t="s">
        <v>36</v>
      </c>
      <c r="O156" s="125">
        <v>0.49099999999999999</v>
      </c>
      <c r="P156" s="125">
        <f>O156*H156</f>
        <v>44.19</v>
      </c>
      <c r="Q156" s="125">
        <v>0.20745</v>
      </c>
      <c r="R156" s="125">
        <f>Q156*H156</f>
        <v>18.670500000000001</v>
      </c>
      <c r="S156" s="125">
        <v>0</v>
      </c>
      <c r="T156" s="126">
        <f>S156*H156</f>
        <v>0</v>
      </c>
      <c r="AR156" s="127" t="s">
        <v>124</v>
      </c>
      <c r="AT156" s="127" t="s">
        <v>119</v>
      </c>
      <c r="AU156" s="127" t="s">
        <v>73</v>
      </c>
      <c r="AY156" s="14" t="s">
        <v>117</v>
      </c>
      <c r="BE156" s="128">
        <f>IF(N156="základní",J156,0)</f>
        <v>0</v>
      </c>
      <c r="BF156" s="128">
        <f>IF(N156="snížená",J156,0)</f>
        <v>0</v>
      </c>
      <c r="BG156" s="128">
        <f>IF(N156="zákl. přenesená",J156,0)</f>
        <v>0</v>
      </c>
      <c r="BH156" s="128">
        <f>IF(N156="sníž. přenesená",J156,0)</f>
        <v>0</v>
      </c>
      <c r="BI156" s="128">
        <f>IF(N156="nulová",J156,0)</f>
        <v>0</v>
      </c>
      <c r="BJ156" s="14" t="s">
        <v>14</v>
      </c>
      <c r="BK156" s="128">
        <f>ROUND(I156*H156,2)</f>
        <v>0</v>
      </c>
      <c r="BL156" s="14" t="s">
        <v>124</v>
      </c>
      <c r="BM156" s="127" t="s">
        <v>239</v>
      </c>
    </row>
    <row r="157" spans="2:65" s="1" customFormat="1">
      <c r="B157" s="26"/>
      <c r="D157" s="129" t="s">
        <v>125</v>
      </c>
      <c r="F157" s="220" t="s">
        <v>240</v>
      </c>
      <c r="L157" s="26"/>
      <c r="M157" s="131"/>
      <c r="T157" s="46"/>
      <c r="AT157" s="14" t="s">
        <v>125</v>
      </c>
      <c r="AU157" s="14" t="s">
        <v>73</v>
      </c>
    </row>
    <row r="158" spans="2:65" s="1" customFormat="1" ht="24.15" customHeight="1">
      <c r="B158" s="116"/>
      <c r="C158" s="117" t="s">
        <v>241</v>
      </c>
      <c r="D158" s="117" t="s">
        <v>119</v>
      </c>
      <c r="E158" s="118" t="s">
        <v>242</v>
      </c>
      <c r="F158" s="119" t="s">
        <v>243</v>
      </c>
      <c r="G158" s="120" t="s">
        <v>122</v>
      </c>
      <c r="H158" s="121">
        <v>80</v>
      </c>
      <c r="I158" s="122"/>
      <c r="J158" s="122">
        <f>ROUND(I158*H158,2)</f>
        <v>0</v>
      </c>
      <c r="K158" s="119" t="s">
        <v>123</v>
      </c>
      <c r="L158" s="26"/>
      <c r="M158" s="123" t="s">
        <v>3</v>
      </c>
      <c r="N158" s="124" t="s">
        <v>36</v>
      </c>
      <c r="O158" s="125">
        <v>0.42499999999999999</v>
      </c>
      <c r="P158" s="125">
        <f>O158*H158</f>
        <v>34</v>
      </c>
      <c r="Q158" s="125">
        <v>0.49819999999999998</v>
      </c>
      <c r="R158" s="125">
        <f>Q158*H158</f>
        <v>39.855999999999995</v>
      </c>
      <c r="S158" s="125">
        <v>0</v>
      </c>
      <c r="T158" s="126">
        <f>S158*H158</f>
        <v>0</v>
      </c>
      <c r="AR158" s="127" t="s">
        <v>124</v>
      </c>
      <c r="AT158" s="127" t="s">
        <v>119</v>
      </c>
      <c r="AU158" s="127" t="s">
        <v>73</v>
      </c>
      <c r="AY158" s="14" t="s">
        <v>117</v>
      </c>
      <c r="BE158" s="128">
        <f>IF(N158="základní",J158,0)</f>
        <v>0</v>
      </c>
      <c r="BF158" s="128">
        <f>IF(N158="snížená",J158,0)</f>
        <v>0</v>
      </c>
      <c r="BG158" s="128">
        <f>IF(N158="zákl. přenesená",J158,0)</f>
        <v>0</v>
      </c>
      <c r="BH158" s="128">
        <f>IF(N158="sníž. přenesená",J158,0)</f>
        <v>0</v>
      </c>
      <c r="BI158" s="128">
        <f>IF(N158="nulová",J158,0)</f>
        <v>0</v>
      </c>
      <c r="BJ158" s="14" t="s">
        <v>14</v>
      </c>
      <c r="BK158" s="128">
        <f>ROUND(I158*H158,2)</f>
        <v>0</v>
      </c>
      <c r="BL158" s="14" t="s">
        <v>124</v>
      </c>
      <c r="BM158" s="127" t="s">
        <v>244</v>
      </c>
    </row>
    <row r="159" spans="2:65" s="1" customFormat="1">
      <c r="B159" s="26"/>
      <c r="D159" s="129" t="s">
        <v>125</v>
      </c>
      <c r="F159" s="220" t="s">
        <v>245</v>
      </c>
      <c r="L159" s="26"/>
      <c r="M159" s="131"/>
      <c r="T159" s="46"/>
      <c r="AT159" s="14" t="s">
        <v>125</v>
      </c>
      <c r="AU159" s="14" t="s">
        <v>73</v>
      </c>
    </row>
    <row r="160" spans="2:65" s="11" customFormat="1" ht="22.95" customHeight="1">
      <c r="B160" s="105"/>
      <c r="D160" s="106" t="s">
        <v>64</v>
      </c>
      <c r="E160" s="114" t="s">
        <v>134</v>
      </c>
      <c r="F160" s="114" t="s">
        <v>246</v>
      </c>
      <c r="J160" s="115">
        <f>BK160</f>
        <v>0</v>
      </c>
      <c r="L160" s="105"/>
      <c r="M160" s="109"/>
      <c r="P160" s="110">
        <f>SUM(P161:P238)</f>
        <v>618.08199999999999</v>
      </c>
      <c r="R160" s="110">
        <f>SUM(R161:R238)</f>
        <v>0.58694000000000002</v>
      </c>
      <c r="T160" s="111">
        <f>SUM(T161:T238)</f>
        <v>0</v>
      </c>
      <c r="AR160" s="106" t="s">
        <v>14</v>
      </c>
      <c r="AT160" s="112" t="s">
        <v>64</v>
      </c>
      <c r="AU160" s="112" t="s">
        <v>14</v>
      </c>
      <c r="AY160" s="106" t="s">
        <v>117</v>
      </c>
      <c r="BK160" s="113">
        <f>SUM(BK161:BK238)</f>
        <v>0</v>
      </c>
    </row>
    <row r="161" spans="2:65" s="1" customFormat="1" ht="24.15" customHeight="1">
      <c r="B161" s="116"/>
      <c r="C161" s="117" t="s">
        <v>176</v>
      </c>
      <c r="D161" s="117" t="s">
        <v>119</v>
      </c>
      <c r="E161" s="118" t="s">
        <v>247</v>
      </c>
      <c r="F161" s="119" t="s">
        <v>248</v>
      </c>
      <c r="G161" s="120" t="s">
        <v>148</v>
      </c>
      <c r="H161" s="121">
        <v>264</v>
      </c>
      <c r="I161" s="122"/>
      <c r="J161" s="122">
        <f>ROUND(I161*H161,2)</f>
        <v>0</v>
      </c>
      <c r="K161" s="119" t="s">
        <v>123</v>
      </c>
      <c r="L161" s="26"/>
      <c r="M161" s="123" t="s">
        <v>3</v>
      </c>
      <c r="N161" s="124" t="s">
        <v>36</v>
      </c>
      <c r="O161" s="125">
        <v>0.79600000000000004</v>
      </c>
      <c r="P161" s="125">
        <f>O161*H161</f>
        <v>210.14400000000001</v>
      </c>
      <c r="Q161" s="125">
        <v>5.5999999999999995E-4</v>
      </c>
      <c r="R161" s="125">
        <f>Q161*H161</f>
        <v>0.14784</v>
      </c>
      <c r="S161" s="125">
        <v>0</v>
      </c>
      <c r="T161" s="126">
        <f>S161*H161</f>
        <v>0</v>
      </c>
      <c r="AR161" s="127" t="s">
        <v>124</v>
      </c>
      <c r="AT161" s="127" t="s">
        <v>119</v>
      </c>
      <c r="AU161" s="127" t="s">
        <v>73</v>
      </c>
      <c r="AY161" s="14" t="s">
        <v>117</v>
      </c>
      <c r="BE161" s="128">
        <f>IF(N161="základní",J161,0)</f>
        <v>0</v>
      </c>
      <c r="BF161" s="128">
        <f>IF(N161="snížená",J161,0)</f>
        <v>0</v>
      </c>
      <c r="BG161" s="128">
        <f>IF(N161="zákl. přenesená",J161,0)</f>
        <v>0</v>
      </c>
      <c r="BH161" s="128">
        <f>IF(N161="sníž. přenesená",J161,0)</f>
        <v>0</v>
      </c>
      <c r="BI161" s="128">
        <f>IF(N161="nulová",J161,0)</f>
        <v>0</v>
      </c>
      <c r="BJ161" s="14" t="s">
        <v>14</v>
      </c>
      <c r="BK161" s="128">
        <f>ROUND(I161*H161,2)</f>
        <v>0</v>
      </c>
      <c r="BL161" s="14" t="s">
        <v>124</v>
      </c>
      <c r="BM161" s="127" t="s">
        <v>249</v>
      </c>
    </row>
    <row r="162" spans="2:65" s="1" customFormat="1">
      <c r="B162" s="26"/>
      <c r="D162" s="129" t="s">
        <v>125</v>
      </c>
      <c r="F162" s="220" t="s">
        <v>250</v>
      </c>
      <c r="L162" s="26"/>
      <c r="M162" s="131"/>
      <c r="T162" s="46"/>
      <c r="AT162" s="14" t="s">
        <v>125</v>
      </c>
      <c r="AU162" s="14" t="s">
        <v>73</v>
      </c>
    </row>
    <row r="163" spans="2:65" s="1" customFormat="1" ht="24.15" customHeight="1">
      <c r="B163" s="116"/>
      <c r="C163" s="221" t="s">
        <v>251</v>
      </c>
      <c r="D163" s="221" t="s">
        <v>252</v>
      </c>
      <c r="E163" s="222" t="s">
        <v>253</v>
      </c>
      <c r="F163" s="223" t="s">
        <v>254</v>
      </c>
      <c r="G163" s="224" t="s">
        <v>148</v>
      </c>
      <c r="H163" s="225">
        <v>216</v>
      </c>
      <c r="I163" s="226"/>
      <c r="J163" s="226">
        <f t="shared" ref="J163:J172" si="0">ROUND(I163*H163,2)</f>
        <v>0</v>
      </c>
      <c r="K163" s="223" t="s">
        <v>3</v>
      </c>
      <c r="L163" s="132"/>
      <c r="M163" s="133" t="s">
        <v>3</v>
      </c>
      <c r="N163" s="134" t="s">
        <v>36</v>
      </c>
      <c r="O163" s="125">
        <v>0</v>
      </c>
      <c r="P163" s="125">
        <f t="shared" ref="P163:P172" si="1">O163*H163</f>
        <v>0</v>
      </c>
      <c r="Q163" s="125">
        <v>0</v>
      </c>
      <c r="R163" s="125">
        <f t="shared" ref="R163:R172" si="2">Q163*H163</f>
        <v>0</v>
      </c>
      <c r="S163" s="125">
        <v>0</v>
      </c>
      <c r="T163" s="126">
        <f t="shared" ref="T163:T172" si="3">S163*H163</f>
        <v>0</v>
      </c>
      <c r="AR163" s="127" t="s">
        <v>134</v>
      </c>
      <c r="AT163" s="127" t="s">
        <v>252</v>
      </c>
      <c r="AU163" s="127" t="s">
        <v>73</v>
      </c>
      <c r="AY163" s="14" t="s">
        <v>117</v>
      </c>
      <c r="BE163" s="128">
        <f t="shared" ref="BE163:BE172" si="4">IF(N163="základní",J163,0)</f>
        <v>0</v>
      </c>
      <c r="BF163" s="128">
        <f t="shared" ref="BF163:BF172" si="5">IF(N163="snížená",J163,0)</f>
        <v>0</v>
      </c>
      <c r="BG163" s="128">
        <f t="shared" ref="BG163:BG172" si="6">IF(N163="zákl. přenesená",J163,0)</f>
        <v>0</v>
      </c>
      <c r="BH163" s="128">
        <f t="shared" ref="BH163:BH172" si="7">IF(N163="sníž. přenesená",J163,0)</f>
        <v>0</v>
      </c>
      <c r="BI163" s="128">
        <f t="shared" ref="BI163:BI172" si="8">IF(N163="nulová",J163,0)</f>
        <v>0</v>
      </c>
      <c r="BJ163" s="14" t="s">
        <v>14</v>
      </c>
      <c r="BK163" s="128">
        <f t="shared" ref="BK163:BK172" si="9">ROUND(I163*H163,2)</f>
        <v>0</v>
      </c>
      <c r="BL163" s="14" t="s">
        <v>124</v>
      </c>
      <c r="BM163" s="127" t="s">
        <v>255</v>
      </c>
    </row>
    <row r="164" spans="2:65" s="1" customFormat="1" ht="16.5" customHeight="1">
      <c r="B164" s="116"/>
      <c r="C164" s="221" t="s">
        <v>181</v>
      </c>
      <c r="D164" s="221" t="s">
        <v>252</v>
      </c>
      <c r="E164" s="222" t="s">
        <v>256</v>
      </c>
      <c r="F164" s="223" t="s">
        <v>257</v>
      </c>
      <c r="G164" s="224" t="s">
        <v>258</v>
      </c>
      <c r="H164" s="225">
        <v>14</v>
      </c>
      <c r="I164" s="226"/>
      <c r="J164" s="226">
        <f t="shared" si="0"/>
        <v>0</v>
      </c>
      <c r="K164" s="223" t="s">
        <v>3</v>
      </c>
      <c r="L164" s="132"/>
      <c r="M164" s="133" t="s">
        <v>3</v>
      </c>
      <c r="N164" s="134" t="s">
        <v>36</v>
      </c>
      <c r="O164" s="125">
        <v>0</v>
      </c>
      <c r="P164" s="125">
        <f t="shared" si="1"/>
        <v>0</v>
      </c>
      <c r="Q164" s="125">
        <v>0</v>
      </c>
      <c r="R164" s="125">
        <f t="shared" si="2"/>
        <v>0</v>
      </c>
      <c r="S164" s="125">
        <v>0</v>
      </c>
      <c r="T164" s="126">
        <f t="shared" si="3"/>
        <v>0</v>
      </c>
      <c r="AR164" s="127" t="s">
        <v>134</v>
      </c>
      <c r="AT164" s="127" t="s">
        <v>252</v>
      </c>
      <c r="AU164" s="127" t="s">
        <v>73</v>
      </c>
      <c r="AY164" s="14" t="s">
        <v>117</v>
      </c>
      <c r="BE164" s="128">
        <f t="shared" si="4"/>
        <v>0</v>
      </c>
      <c r="BF164" s="128">
        <f t="shared" si="5"/>
        <v>0</v>
      </c>
      <c r="BG164" s="128">
        <f t="shared" si="6"/>
        <v>0</v>
      </c>
      <c r="BH164" s="128">
        <f t="shared" si="7"/>
        <v>0</v>
      </c>
      <c r="BI164" s="128">
        <f t="shared" si="8"/>
        <v>0</v>
      </c>
      <c r="BJ164" s="14" t="s">
        <v>14</v>
      </c>
      <c r="BK164" s="128">
        <f t="shared" si="9"/>
        <v>0</v>
      </c>
      <c r="BL164" s="14" t="s">
        <v>124</v>
      </c>
      <c r="BM164" s="127" t="s">
        <v>259</v>
      </c>
    </row>
    <row r="165" spans="2:65" s="1" customFormat="1" ht="16.5" customHeight="1">
      <c r="B165" s="116"/>
      <c r="C165" s="221" t="s">
        <v>260</v>
      </c>
      <c r="D165" s="221" t="s">
        <v>252</v>
      </c>
      <c r="E165" s="222" t="s">
        <v>261</v>
      </c>
      <c r="F165" s="223" t="s">
        <v>262</v>
      </c>
      <c r="G165" s="224" t="s">
        <v>258</v>
      </c>
      <c r="H165" s="225">
        <v>4</v>
      </c>
      <c r="I165" s="226"/>
      <c r="J165" s="226">
        <f t="shared" si="0"/>
        <v>0</v>
      </c>
      <c r="K165" s="223" t="s">
        <v>3</v>
      </c>
      <c r="L165" s="132"/>
      <c r="M165" s="133" t="s">
        <v>3</v>
      </c>
      <c r="N165" s="134" t="s">
        <v>36</v>
      </c>
      <c r="O165" s="125">
        <v>0</v>
      </c>
      <c r="P165" s="125">
        <f t="shared" si="1"/>
        <v>0</v>
      </c>
      <c r="Q165" s="125">
        <v>0</v>
      </c>
      <c r="R165" s="125">
        <f t="shared" si="2"/>
        <v>0</v>
      </c>
      <c r="S165" s="125">
        <v>0</v>
      </c>
      <c r="T165" s="126">
        <f t="shared" si="3"/>
        <v>0</v>
      </c>
      <c r="AR165" s="127" t="s">
        <v>134</v>
      </c>
      <c r="AT165" s="127" t="s">
        <v>252</v>
      </c>
      <c r="AU165" s="127" t="s">
        <v>73</v>
      </c>
      <c r="AY165" s="14" t="s">
        <v>117</v>
      </c>
      <c r="BE165" s="128">
        <f t="shared" si="4"/>
        <v>0</v>
      </c>
      <c r="BF165" s="128">
        <f t="shared" si="5"/>
        <v>0</v>
      </c>
      <c r="BG165" s="128">
        <f t="shared" si="6"/>
        <v>0</v>
      </c>
      <c r="BH165" s="128">
        <f t="shared" si="7"/>
        <v>0</v>
      </c>
      <c r="BI165" s="128">
        <f t="shared" si="8"/>
        <v>0</v>
      </c>
      <c r="BJ165" s="14" t="s">
        <v>14</v>
      </c>
      <c r="BK165" s="128">
        <f t="shared" si="9"/>
        <v>0</v>
      </c>
      <c r="BL165" s="14" t="s">
        <v>124</v>
      </c>
      <c r="BM165" s="127" t="s">
        <v>263</v>
      </c>
    </row>
    <row r="166" spans="2:65" s="1" customFormat="1" ht="16.5" customHeight="1">
      <c r="B166" s="116"/>
      <c r="C166" s="221" t="s">
        <v>186</v>
      </c>
      <c r="D166" s="221" t="s">
        <v>252</v>
      </c>
      <c r="E166" s="222" t="s">
        <v>264</v>
      </c>
      <c r="F166" s="223" t="s">
        <v>265</v>
      </c>
      <c r="G166" s="224" t="s">
        <v>258</v>
      </c>
      <c r="H166" s="225">
        <v>6</v>
      </c>
      <c r="I166" s="226"/>
      <c r="J166" s="226">
        <f t="shared" si="0"/>
        <v>0</v>
      </c>
      <c r="K166" s="223" t="s">
        <v>3</v>
      </c>
      <c r="L166" s="132"/>
      <c r="M166" s="133" t="s">
        <v>3</v>
      </c>
      <c r="N166" s="134" t="s">
        <v>36</v>
      </c>
      <c r="O166" s="125">
        <v>0</v>
      </c>
      <c r="P166" s="125">
        <f t="shared" si="1"/>
        <v>0</v>
      </c>
      <c r="Q166" s="125">
        <v>0</v>
      </c>
      <c r="R166" s="125">
        <f t="shared" si="2"/>
        <v>0</v>
      </c>
      <c r="S166" s="125">
        <v>0</v>
      </c>
      <c r="T166" s="126">
        <f t="shared" si="3"/>
        <v>0</v>
      </c>
      <c r="AR166" s="127" t="s">
        <v>134</v>
      </c>
      <c r="AT166" s="127" t="s">
        <v>252</v>
      </c>
      <c r="AU166" s="127" t="s">
        <v>73</v>
      </c>
      <c r="AY166" s="14" t="s">
        <v>117</v>
      </c>
      <c r="BE166" s="128">
        <f t="shared" si="4"/>
        <v>0</v>
      </c>
      <c r="BF166" s="128">
        <f t="shared" si="5"/>
        <v>0</v>
      </c>
      <c r="BG166" s="128">
        <f t="shared" si="6"/>
        <v>0</v>
      </c>
      <c r="BH166" s="128">
        <f t="shared" si="7"/>
        <v>0</v>
      </c>
      <c r="BI166" s="128">
        <f t="shared" si="8"/>
        <v>0</v>
      </c>
      <c r="BJ166" s="14" t="s">
        <v>14</v>
      </c>
      <c r="BK166" s="128">
        <f t="shared" si="9"/>
        <v>0</v>
      </c>
      <c r="BL166" s="14" t="s">
        <v>124</v>
      </c>
      <c r="BM166" s="127" t="s">
        <v>266</v>
      </c>
    </row>
    <row r="167" spans="2:65" s="1" customFormat="1" ht="16.5" customHeight="1">
      <c r="B167" s="116"/>
      <c r="C167" s="221" t="s">
        <v>267</v>
      </c>
      <c r="D167" s="221" t="s">
        <v>252</v>
      </c>
      <c r="E167" s="222" t="s">
        <v>268</v>
      </c>
      <c r="F167" s="223" t="s">
        <v>269</v>
      </c>
      <c r="G167" s="224" t="s">
        <v>258</v>
      </c>
      <c r="H167" s="225">
        <v>56</v>
      </c>
      <c r="I167" s="226"/>
      <c r="J167" s="226">
        <f t="shared" si="0"/>
        <v>0</v>
      </c>
      <c r="K167" s="223" t="s">
        <v>3</v>
      </c>
      <c r="L167" s="132"/>
      <c r="M167" s="133" t="s">
        <v>3</v>
      </c>
      <c r="N167" s="134" t="s">
        <v>36</v>
      </c>
      <c r="O167" s="125">
        <v>0</v>
      </c>
      <c r="P167" s="125">
        <f t="shared" si="1"/>
        <v>0</v>
      </c>
      <c r="Q167" s="125">
        <v>0</v>
      </c>
      <c r="R167" s="125">
        <f t="shared" si="2"/>
        <v>0</v>
      </c>
      <c r="S167" s="125">
        <v>0</v>
      </c>
      <c r="T167" s="126">
        <f t="shared" si="3"/>
        <v>0</v>
      </c>
      <c r="AR167" s="127" t="s">
        <v>134</v>
      </c>
      <c r="AT167" s="127" t="s">
        <v>252</v>
      </c>
      <c r="AU167" s="127" t="s">
        <v>73</v>
      </c>
      <c r="AY167" s="14" t="s">
        <v>117</v>
      </c>
      <c r="BE167" s="128">
        <f t="shared" si="4"/>
        <v>0</v>
      </c>
      <c r="BF167" s="128">
        <f t="shared" si="5"/>
        <v>0</v>
      </c>
      <c r="BG167" s="128">
        <f t="shared" si="6"/>
        <v>0</v>
      </c>
      <c r="BH167" s="128">
        <f t="shared" si="7"/>
        <v>0</v>
      </c>
      <c r="BI167" s="128">
        <f t="shared" si="8"/>
        <v>0</v>
      </c>
      <c r="BJ167" s="14" t="s">
        <v>14</v>
      </c>
      <c r="BK167" s="128">
        <f t="shared" si="9"/>
        <v>0</v>
      </c>
      <c r="BL167" s="14" t="s">
        <v>124</v>
      </c>
      <c r="BM167" s="127" t="s">
        <v>270</v>
      </c>
    </row>
    <row r="168" spans="2:65" s="1" customFormat="1" ht="16.5" customHeight="1">
      <c r="B168" s="116"/>
      <c r="C168" s="221" t="s">
        <v>191</v>
      </c>
      <c r="D168" s="221" t="s">
        <v>252</v>
      </c>
      <c r="E168" s="222" t="s">
        <v>271</v>
      </c>
      <c r="F168" s="223" t="s">
        <v>272</v>
      </c>
      <c r="G168" s="224" t="s">
        <v>258</v>
      </c>
      <c r="H168" s="225">
        <v>16</v>
      </c>
      <c r="I168" s="226"/>
      <c r="J168" s="226">
        <f t="shared" si="0"/>
        <v>0</v>
      </c>
      <c r="K168" s="223" t="s">
        <v>3</v>
      </c>
      <c r="L168" s="132"/>
      <c r="M168" s="133" t="s">
        <v>3</v>
      </c>
      <c r="N168" s="134" t="s">
        <v>36</v>
      </c>
      <c r="O168" s="125">
        <v>0</v>
      </c>
      <c r="P168" s="125">
        <f t="shared" si="1"/>
        <v>0</v>
      </c>
      <c r="Q168" s="125">
        <v>0</v>
      </c>
      <c r="R168" s="125">
        <f t="shared" si="2"/>
        <v>0</v>
      </c>
      <c r="S168" s="125">
        <v>0</v>
      </c>
      <c r="T168" s="126">
        <f t="shared" si="3"/>
        <v>0</v>
      </c>
      <c r="AR168" s="127" t="s">
        <v>134</v>
      </c>
      <c r="AT168" s="127" t="s">
        <v>252</v>
      </c>
      <c r="AU168" s="127" t="s">
        <v>73</v>
      </c>
      <c r="AY168" s="14" t="s">
        <v>117</v>
      </c>
      <c r="BE168" s="128">
        <f t="shared" si="4"/>
        <v>0</v>
      </c>
      <c r="BF168" s="128">
        <f t="shared" si="5"/>
        <v>0</v>
      </c>
      <c r="BG168" s="128">
        <f t="shared" si="6"/>
        <v>0</v>
      </c>
      <c r="BH168" s="128">
        <f t="shared" si="7"/>
        <v>0</v>
      </c>
      <c r="BI168" s="128">
        <f t="shared" si="8"/>
        <v>0</v>
      </c>
      <c r="BJ168" s="14" t="s">
        <v>14</v>
      </c>
      <c r="BK168" s="128">
        <f t="shared" si="9"/>
        <v>0</v>
      </c>
      <c r="BL168" s="14" t="s">
        <v>124</v>
      </c>
      <c r="BM168" s="127" t="s">
        <v>273</v>
      </c>
    </row>
    <row r="169" spans="2:65" s="1" customFormat="1" ht="16.95" customHeight="1">
      <c r="B169" s="116"/>
      <c r="C169" s="221" t="s">
        <v>274</v>
      </c>
      <c r="D169" s="221" t="s">
        <v>252</v>
      </c>
      <c r="E169" s="222" t="s">
        <v>275</v>
      </c>
      <c r="F169" s="223" t="s">
        <v>276</v>
      </c>
      <c r="G169" s="224" t="s">
        <v>258</v>
      </c>
      <c r="H169" s="225">
        <v>16</v>
      </c>
      <c r="I169" s="226"/>
      <c r="J169" s="226">
        <f t="shared" si="0"/>
        <v>0</v>
      </c>
      <c r="K169" s="223" t="s">
        <v>3</v>
      </c>
      <c r="L169" s="132"/>
      <c r="M169" s="133" t="s">
        <v>3</v>
      </c>
      <c r="N169" s="134" t="s">
        <v>36</v>
      </c>
      <c r="O169" s="125">
        <v>0</v>
      </c>
      <c r="P169" s="125">
        <f t="shared" si="1"/>
        <v>0</v>
      </c>
      <c r="Q169" s="125">
        <v>0</v>
      </c>
      <c r="R169" s="125">
        <f t="shared" si="2"/>
        <v>0</v>
      </c>
      <c r="S169" s="125">
        <v>0</v>
      </c>
      <c r="T169" s="126">
        <f t="shared" si="3"/>
        <v>0</v>
      </c>
      <c r="AR169" s="127" t="s">
        <v>134</v>
      </c>
      <c r="AT169" s="127" t="s">
        <v>252</v>
      </c>
      <c r="AU169" s="127" t="s">
        <v>73</v>
      </c>
      <c r="AY169" s="14" t="s">
        <v>117</v>
      </c>
      <c r="BE169" s="128">
        <f t="shared" si="4"/>
        <v>0</v>
      </c>
      <c r="BF169" s="128">
        <f t="shared" si="5"/>
        <v>0</v>
      </c>
      <c r="BG169" s="128">
        <f t="shared" si="6"/>
        <v>0</v>
      </c>
      <c r="BH169" s="128">
        <f t="shared" si="7"/>
        <v>0</v>
      </c>
      <c r="BI169" s="128">
        <f t="shared" si="8"/>
        <v>0</v>
      </c>
      <c r="BJ169" s="14" t="s">
        <v>14</v>
      </c>
      <c r="BK169" s="128">
        <f t="shared" si="9"/>
        <v>0</v>
      </c>
      <c r="BL169" s="14" t="s">
        <v>124</v>
      </c>
      <c r="BM169" s="127" t="s">
        <v>277</v>
      </c>
    </row>
    <row r="170" spans="2:65" s="1" customFormat="1" ht="16.5" customHeight="1">
      <c r="B170" s="116"/>
      <c r="C170" s="227" t="s">
        <v>197</v>
      </c>
      <c r="D170" s="227" t="s">
        <v>252</v>
      </c>
      <c r="E170" s="228" t="s">
        <v>278</v>
      </c>
      <c r="F170" s="229" t="s">
        <v>279</v>
      </c>
      <c r="G170" s="230" t="s">
        <v>258</v>
      </c>
      <c r="H170" s="231">
        <v>4</v>
      </c>
      <c r="I170" s="232"/>
      <c r="J170" s="232">
        <f t="shared" si="0"/>
        <v>0</v>
      </c>
      <c r="K170" s="229" t="s">
        <v>3</v>
      </c>
      <c r="L170" s="132"/>
      <c r="M170" s="133" t="s">
        <v>3</v>
      </c>
      <c r="N170" s="134" t="s">
        <v>36</v>
      </c>
      <c r="O170" s="125">
        <v>0</v>
      </c>
      <c r="P170" s="125">
        <f t="shared" si="1"/>
        <v>0</v>
      </c>
      <c r="Q170" s="125">
        <v>0</v>
      </c>
      <c r="R170" s="125">
        <f t="shared" si="2"/>
        <v>0</v>
      </c>
      <c r="S170" s="125">
        <v>0</v>
      </c>
      <c r="T170" s="126">
        <f t="shared" si="3"/>
        <v>0</v>
      </c>
      <c r="AR170" s="127" t="s">
        <v>134</v>
      </c>
      <c r="AT170" s="127" t="s">
        <v>252</v>
      </c>
      <c r="AU170" s="127" t="s">
        <v>73</v>
      </c>
      <c r="AY170" s="14" t="s">
        <v>117</v>
      </c>
      <c r="BE170" s="128">
        <f t="shared" si="4"/>
        <v>0</v>
      </c>
      <c r="BF170" s="128">
        <f t="shared" si="5"/>
        <v>0</v>
      </c>
      <c r="BG170" s="128">
        <f t="shared" si="6"/>
        <v>0</v>
      </c>
      <c r="BH170" s="128">
        <f t="shared" si="7"/>
        <v>0</v>
      </c>
      <c r="BI170" s="128">
        <f t="shared" si="8"/>
        <v>0</v>
      </c>
      <c r="BJ170" s="14" t="s">
        <v>14</v>
      </c>
      <c r="BK170" s="128">
        <f t="shared" si="9"/>
        <v>0</v>
      </c>
      <c r="BL170" s="14" t="s">
        <v>124</v>
      </c>
      <c r="BM170" s="127" t="s">
        <v>280</v>
      </c>
    </row>
    <row r="171" spans="2:65" s="1" customFormat="1" ht="16.5" customHeight="1">
      <c r="B171" s="116"/>
      <c r="C171" s="221" t="s">
        <v>281</v>
      </c>
      <c r="D171" s="221" t="s">
        <v>252</v>
      </c>
      <c r="E171" s="222" t="s">
        <v>282</v>
      </c>
      <c r="F171" s="223" t="s">
        <v>283</v>
      </c>
      <c r="G171" s="224" t="s">
        <v>148</v>
      </c>
      <c r="H171" s="225">
        <v>264</v>
      </c>
      <c r="I171" s="226"/>
      <c r="J171" s="226">
        <f t="shared" si="0"/>
        <v>0</v>
      </c>
      <c r="K171" s="223" t="s">
        <v>3</v>
      </c>
      <c r="L171" s="132"/>
      <c r="M171" s="133" t="s">
        <v>3</v>
      </c>
      <c r="N171" s="134" t="s">
        <v>36</v>
      </c>
      <c r="O171" s="125">
        <v>0</v>
      </c>
      <c r="P171" s="125">
        <f t="shared" si="1"/>
        <v>0</v>
      </c>
      <c r="Q171" s="125">
        <v>0</v>
      </c>
      <c r="R171" s="125">
        <f t="shared" si="2"/>
        <v>0</v>
      </c>
      <c r="S171" s="125">
        <v>0</v>
      </c>
      <c r="T171" s="126">
        <f t="shared" si="3"/>
        <v>0</v>
      </c>
      <c r="AR171" s="127" t="s">
        <v>134</v>
      </c>
      <c r="AT171" s="127" t="s">
        <v>252</v>
      </c>
      <c r="AU171" s="127" t="s">
        <v>73</v>
      </c>
      <c r="AY171" s="14" t="s">
        <v>117</v>
      </c>
      <c r="BE171" s="128">
        <f t="shared" si="4"/>
        <v>0</v>
      </c>
      <c r="BF171" s="128">
        <f t="shared" si="5"/>
        <v>0</v>
      </c>
      <c r="BG171" s="128">
        <f t="shared" si="6"/>
        <v>0</v>
      </c>
      <c r="BH171" s="128">
        <f t="shared" si="7"/>
        <v>0</v>
      </c>
      <c r="BI171" s="128">
        <f t="shared" si="8"/>
        <v>0</v>
      </c>
      <c r="BJ171" s="14" t="s">
        <v>14</v>
      </c>
      <c r="BK171" s="128">
        <f t="shared" si="9"/>
        <v>0</v>
      </c>
      <c r="BL171" s="14" t="s">
        <v>124</v>
      </c>
      <c r="BM171" s="127" t="s">
        <v>284</v>
      </c>
    </row>
    <row r="172" spans="2:65" s="1" customFormat="1" ht="24.15" customHeight="1">
      <c r="B172" s="116"/>
      <c r="C172" s="117" t="s">
        <v>203</v>
      </c>
      <c r="D172" s="117" t="s">
        <v>119</v>
      </c>
      <c r="E172" s="118" t="s">
        <v>285</v>
      </c>
      <c r="F172" s="119" t="s">
        <v>286</v>
      </c>
      <c r="G172" s="120" t="s">
        <v>148</v>
      </c>
      <c r="H172" s="121">
        <v>84</v>
      </c>
      <c r="I172" s="122"/>
      <c r="J172" s="122">
        <f t="shared" si="0"/>
        <v>0</v>
      </c>
      <c r="K172" s="119" t="s">
        <v>123</v>
      </c>
      <c r="L172" s="26"/>
      <c r="M172" s="123" t="s">
        <v>3</v>
      </c>
      <c r="N172" s="124" t="s">
        <v>36</v>
      </c>
      <c r="O172" s="125">
        <v>0.79600000000000004</v>
      </c>
      <c r="P172" s="125">
        <f t="shared" si="1"/>
        <v>66.864000000000004</v>
      </c>
      <c r="Q172" s="125">
        <v>7.2000000000000005E-4</v>
      </c>
      <c r="R172" s="125">
        <f t="shared" si="2"/>
        <v>6.0480000000000006E-2</v>
      </c>
      <c r="S172" s="125">
        <v>0</v>
      </c>
      <c r="T172" s="126">
        <f t="shared" si="3"/>
        <v>0</v>
      </c>
      <c r="AR172" s="127" t="s">
        <v>124</v>
      </c>
      <c r="AT172" s="127" t="s">
        <v>119</v>
      </c>
      <c r="AU172" s="127" t="s">
        <v>73</v>
      </c>
      <c r="AY172" s="14" t="s">
        <v>117</v>
      </c>
      <c r="BE172" s="128">
        <f t="shared" si="4"/>
        <v>0</v>
      </c>
      <c r="BF172" s="128">
        <f t="shared" si="5"/>
        <v>0</v>
      </c>
      <c r="BG172" s="128">
        <f t="shared" si="6"/>
        <v>0</v>
      </c>
      <c r="BH172" s="128">
        <f t="shared" si="7"/>
        <v>0</v>
      </c>
      <c r="BI172" s="128">
        <f t="shared" si="8"/>
        <v>0</v>
      </c>
      <c r="BJ172" s="14" t="s">
        <v>14</v>
      </c>
      <c r="BK172" s="128">
        <f t="shared" si="9"/>
        <v>0</v>
      </c>
      <c r="BL172" s="14" t="s">
        <v>124</v>
      </c>
      <c r="BM172" s="127" t="s">
        <v>287</v>
      </c>
    </row>
    <row r="173" spans="2:65" s="1" customFormat="1">
      <c r="B173" s="26"/>
      <c r="D173" s="129" t="s">
        <v>125</v>
      </c>
      <c r="F173" s="220" t="s">
        <v>288</v>
      </c>
      <c r="L173" s="26"/>
      <c r="M173" s="131"/>
      <c r="T173" s="46"/>
      <c r="AT173" s="14" t="s">
        <v>125</v>
      </c>
      <c r="AU173" s="14" t="s">
        <v>73</v>
      </c>
    </row>
    <row r="174" spans="2:65" s="1" customFormat="1" ht="24.15" customHeight="1">
      <c r="B174" s="116"/>
      <c r="C174" s="221" t="s">
        <v>289</v>
      </c>
      <c r="D174" s="221" t="s">
        <v>252</v>
      </c>
      <c r="E174" s="222" t="s">
        <v>290</v>
      </c>
      <c r="F174" s="223" t="s">
        <v>291</v>
      </c>
      <c r="G174" s="224" t="s">
        <v>148</v>
      </c>
      <c r="H174" s="225">
        <v>84</v>
      </c>
      <c r="I174" s="226"/>
      <c r="J174" s="226">
        <f t="shared" ref="J174:J179" si="10">ROUND(I174*H174,2)</f>
        <v>0</v>
      </c>
      <c r="K174" s="223" t="s">
        <v>3</v>
      </c>
      <c r="L174" s="132"/>
      <c r="M174" s="133" t="s">
        <v>3</v>
      </c>
      <c r="N174" s="134" t="s">
        <v>36</v>
      </c>
      <c r="O174" s="125">
        <v>0</v>
      </c>
      <c r="P174" s="125">
        <f t="shared" ref="P174:P179" si="11">O174*H174</f>
        <v>0</v>
      </c>
      <c r="Q174" s="125">
        <v>0</v>
      </c>
      <c r="R174" s="125">
        <f t="shared" ref="R174:R179" si="12">Q174*H174</f>
        <v>0</v>
      </c>
      <c r="S174" s="125">
        <v>0</v>
      </c>
      <c r="T174" s="126">
        <f t="shared" ref="T174:T179" si="13">S174*H174</f>
        <v>0</v>
      </c>
      <c r="AR174" s="127" t="s">
        <v>134</v>
      </c>
      <c r="AT174" s="127" t="s">
        <v>252</v>
      </c>
      <c r="AU174" s="127" t="s">
        <v>73</v>
      </c>
      <c r="AY174" s="14" t="s">
        <v>117</v>
      </c>
      <c r="BE174" s="128">
        <f t="shared" ref="BE174:BE179" si="14">IF(N174="základní",J174,0)</f>
        <v>0</v>
      </c>
      <c r="BF174" s="128">
        <f t="shared" ref="BF174:BF179" si="15">IF(N174="snížená",J174,0)</f>
        <v>0</v>
      </c>
      <c r="BG174" s="128">
        <f t="shared" ref="BG174:BG179" si="16">IF(N174="zákl. přenesená",J174,0)</f>
        <v>0</v>
      </c>
      <c r="BH174" s="128">
        <f t="shared" ref="BH174:BH179" si="17">IF(N174="sníž. přenesená",J174,0)</f>
        <v>0</v>
      </c>
      <c r="BI174" s="128">
        <f t="shared" ref="BI174:BI179" si="18">IF(N174="nulová",J174,0)</f>
        <v>0</v>
      </c>
      <c r="BJ174" s="14" t="s">
        <v>14</v>
      </c>
      <c r="BK174" s="128">
        <f t="shared" ref="BK174:BK179" si="19">ROUND(I174*H174,2)</f>
        <v>0</v>
      </c>
      <c r="BL174" s="14" t="s">
        <v>124</v>
      </c>
      <c r="BM174" s="127" t="s">
        <v>292</v>
      </c>
    </row>
    <row r="175" spans="2:65" s="1" customFormat="1" ht="16.5" customHeight="1">
      <c r="B175" s="116"/>
      <c r="C175" s="221" t="s">
        <v>207</v>
      </c>
      <c r="D175" s="221" t="s">
        <v>252</v>
      </c>
      <c r="E175" s="222" t="s">
        <v>293</v>
      </c>
      <c r="F175" s="223" t="s">
        <v>294</v>
      </c>
      <c r="G175" s="224" t="s">
        <v>258</v>
      </c>
      <c r="H175" s="225">
        <v>6</v>
      </c>
      <c r="I175" s="226"/>
      <c r="J175" s="226">
        <f t="shared" si="10"/>
        <v>0</v>
      </c>
      <c r="K175" s="223" t="s">
        <v>3</v>
      </c>
      <c r="L175" s="132"/>
      <c r="M175" s="133" t="s">
        <v>3</v>
      </c>
      <c r="N175" s="134" t="s">
        <v>36</v>
      </c>
      <c r="O175" s="125">
        <v>0</v>
      </c>
      <c r="P175" s="125">
        <f t="shared" si="11"/>
        <v>0</v>
      </c>
      <c r="Q175" s="125">
        <v>0</v>
      </c>
      <c r="R175" s="125">
        <f t="shared" si="12"/>
        <v>0</v>
      </c>
      <c r="S175" s="125">
        <v>0</v>
      </c>
      <c r="T175" s="126">
        <f t="shared" si="13"/>
        <v>0</v>
      </c>
      <c r="AR175" s="127" t="s">
        <v>134</v>
      </c>
      <c r="AT175" s="127" t="s">
        <v>252</v>
      </c>
      <c r="AU175" s="127" t="s">
        <v>73</v>
      </c>
      <c r="AY175" s="14" t="s">
        <v>117</v>
      </c>
      <c r="BE175" s="128">
        <f t="shared" si="14"/>
        <v>0</v>
      </c>
      <c r="BF175" s="128">
        <f t="shared" si="15"/>
        <v>0</v>
      </c>
      <c r="BG175" s="128">
        <f t="shared" si="16"/>
        <v>0</v>
      </c>
      <c r="BH175" s="128">
        <f t="shared" si="17"/>
        <v>0</v>
      </c>
      <c r="BI175" s="128">
        <f t="shared" si="18"/>
        <v>0</v>
      </c>
      <c r="BJ175" s="14" t="s">
        <v>14</v>
      </c>
      <c r="BK175" s="128">
        <f t="shared" si="19"/>
        <v>0</v>
      </c>
      <c r="BL175" s="14" t="s">
        <v>124</v>
      </c>
      <c r="BM175" s="127" t="s">
        <v>295</v>
      </c>
    </row>
    <row r="176" spans="2:65" s="1" customFormat="1" ht="16.5" customHeight="1">
      <c r="B176" s="116"/>
      <c r="C176" s="221" t="s">
        <v>296</v>
      </c>
      <c r="D176" s="221" t="s">
        <v>252</v>
      </c>
      <c r="E176" s="222" t="s">
        <v>297</v>
      </c>
      <c r="F176" s="223" t="s">
        <v>298</v>
      </c>
      <c r="G176" s="224" t="s">
        <v>258</v>
      </c>
      <c r="H176" s="225">
        <v>2</v>
      </c>
      <c r="I176" s="226"/>
      <c r="J176" s="226">
        <f t="shared" si="10"/>
        <v>0</v>
      </c>
      <c r="K176" s="223" t="s">
        <v>3</v>
      </c>
      <c r="L176" s="132"/>
      <c r="M176" s="133" t="s">
        <v>3</v>
      </c>
      <c r="N176" s="134" t="s">
        <v>36</v>
      </c>
      <c r="O176" s="125">
        <v>0</v>
      </c>
      <c r="P176" s="125">
        <f t="shared" si="11"/>
        <v>0</v>
      </c>
      <c r="Q176" s="125">
        <v>0</v>
      </c>
      <c r="R176" s="125">
        <f t="shared" si="12"/>
        <v>0</v>
      </c>
      <c r="S176" s="125">
        <v>0</v>
      </c>
      <c r="T176" s="126">
        <f t="shared" si="13"/>
        <v>0</v>
      </c>
      <c r="AR176" s="127" t="s">
        <v>134</v>
      </c>
      <c r="AT176" s="127" t="s">
        <v>252</v>
      </c>
      <c r="AU176" s="127" t="s">
        <v>73</v>
      </c>
      <c r="AY176" s="14" t="s">
        <v>117</v>
      </c>
      <c r="BE176" s="128">
        <f t="shared" si="14"/>
        <v>0</v>
      </c>
      <c r="BF176" s="128">
        <f t="shared" si="15"/>
        <v>0</v>
      </c>
      <c r="BG176" s="128">
        <f t="shared" si="16"/>
        <v>0</v>
      </c>
      <c r="BH176" s="128">
        <f t="shared" si="17"/>
        <v>0</v>
      </c>
      <c r="BI176" s="128">
        <f t="shared" si="18"/>
        <v>0</v>
      </c>
      <c r="BJ176" s="14" t="s">
        <v>14</v>
      </c>
      <c r="BK176" s="128">
        <f t="shared" si="19"/>
        <v>0</v>
      </c>
      <c r="BL176" s="14" t="s">
        <v>124</v>
      </c>
      <c r="BM176" s="127" t="s">
        <v>299</v>
      </c>
    </row>
    <row r="177" spans="2:65" s="1" customFormat="1" ht="16.5" customHeight="1">
      <c r="B177" s="116"/>
      <c r="C177" s="221" t="s">
        <v>212</v>
      </c>
      <c r="D177" s="221" t="s">
        <v>252</v>
      </c>
      <c r="E177" s="222" t="s">
        <v>300</v>
      </c>
      <c r="F177" s="223" t="s">
        <v>301</v>
      </c>
      <c r="G177" s="224" t="s">
        <v>258</v>
      </c>
      <c r="H177" s="225">
        <v>2</v>
      </c>
      <c r="I177" s="226"/>
      <c r="J177" s="226">
        <f t="shared" si="10"/>
        <v>0</v>
      </c>
      <c r="K177" s="223" t="s">
        <v>3</v>
      </c>
      <c r="L177" s="132"/>
      <c r="M177" s="133" t="s">
        <v>3</v>
      </c>
      <c r="N177" s="134" t="s">
        <v>36</v>
      </c>
      <c r="O177" s="125">
        <v>0</v>
      </c>
      <c r="P177" s="125">
        <f t="shared" si="11"/>
        <v>0</v>
      </c>
      <c r="Q177" s="125">
        <v>0</v>
      </c>
      <c r="R177" s="125">
        <f t="shared" si="12"/>
        <v>0</v>
      </c>
      <c r="S177" s="125">
        <v>0</v>
      </c>
      <c r="T177" s="126">
        <f t="shared" si="13"/>
        <v>0</v>
      </c>
      <c r="AR177" s="127" t="s">
        <v>134</v>
      </c>
      <c r="AT177" s="127" t="s">
        <v>252</v>
      </c>
      <c r="AU177" s="127" t="s">
        <v>73</v>
      </c>
      <c r="AY177" s="14" t="s">
        <v>117</v>
      </c>
      <c r="BE177" s="128">
        <f t="shared" si="14"/>
        <v>0</v>
      </c>
      <c r="BF177" s="128">
        <f t="shared" si="15"/>
        <v>0</v>
      </c>
      <c r="BG177" s="128">
        <f t="shared" si="16"/>
        <v>0</v>
      </c>
      <c r="BH177" s="128">
        <f t="shared" si="17"/>
        <v>0</v>
      </c>
      <c r="BI177" s="128">
        <f t="shared" si="18"/>
        <v>0</v>
      </c>
      <c r="BJ177" s="14" t="s">
        <v>14</v>
      </c>
      <c r="BK177" s="128">
        <f t="shared" si="19"/>
        <v>0</v>
      </c>
      <c r="BL177" s="14" t="s">
        <v>124</v>
      </c>
      <c r="BM177" s="127" t="s">
        <v>302</v>
      </c>
    </row>
    <row r="178" spans="2:65" s="1" customFormat="1" ht="16.5" customHeight="1">
      <c r="B178" s="116"/>
      <c r="C178" s="221" t="s">
        <v>303</v>
      </c>
      <c r="D178" s="221" t="s">
        <v>252</v>
      </c>
      <c r="E178" s="222" t="s">
        <v>304</v>
      </c>
      <c r="F178" s="223" t="s">
        <v>283</v>
      </c>
      <c r="G178" s="224" t="s">
        <v>148</v>
      </c>
      <c r="H178" s="225">
        <v>84</v>
      </c>
      <c r="I178" s="226"/>
      <c r="J178" s="226">
        <f t="shared" si="10"/>
        <v>0</v>
      </c>
      <c r="K178" s="223" t="s">
        <v>3</v>
      </c>
      <c r="L178" s="132"/>
      <c r="M178" s="133" t="s">
        <v>3</v>
      </c>
      <c r="N178" s="134" t="s">
        <v>36</v>
      </c>
      <c r="O178" s="125">
        <v>0</v>
      </c>
      <c r="P178" s="125">
        <f t="shared" si="11"/>
        <v>0</v>
      </c>
      <c r="Q178" s="125">
        <v>0</v>
      </c>
      <c r="R178" s="125">
        <f t="shared" si="12"/>
        <v>0</v>
      </c>
      <c r="S178" s="125">
        <v>0</v>
      </c>
      <c r="T178" s="126">
        <f t="shared" si="13"/>
        <v>0</v>
      </c>
      <c r="AR178" s="127" t="s">
        <v>134</v>
      </c>
      <c r="AT178" s="127" t="s">
        <v>252</v>
      </c>
      <c r="AU178" s="127" t="s">
        <v>73</v>
      </c>
      <c r="AY178" s="14" t="s">
        <v>117</v>
      </c>
      <c r="BE178" s="128">
        <f t="shared" si="14"/>
        <v>0</v>
      </c>
      <c r="BF178" s="128">
        <f t="shared" si="15"/>
        <v>0</v>
      </c>
      <c r="BG178" s="128">
        <f t="shared" si="16"/>
        <v>0</v>
      </c>
      <c r="BH178" s="128">
        <f t="shared" si="17"/>
        <v>0</v>
      </c>
      <c r="BI178" s="128">
        <f t="shared" si="18"/>
        <v>0</v>
      </c>
      <c r="BJ178" s="14" t="s">
        <v>14</v>
      </c>
      <c r="BK178" s="128">
        <f t="shared" si="19"/>
        <v>0</v>
      </c>
      <c r="BL178" s="14" t="s">
        <v>124</v>
      </c>
      <c r="BM178" s="127" t="s">
        <v>305</v>
      </c>
    </row>
    <row r="179" spans="2:65" s="1" customFormat="1" ht="24.15" customHeight="1">
      <c r="B179" s="116"/>
      <c r="C179" s="117" t="s">
        <v>217</v>
      </c>
      <c r="D179" s="117" t="s">
        <v>119</v>
      </c>
      <c r="E179" s="118" t="s">
        <v>306</v>
      </c>
      <c r="F179" s="119" t="s">
        <v>307</v>
      </c>
      <c r="G179" s="120" t="s">
        <v>148</v>
      </c>
      <c r="H179" s="121">
        <v>237</v>
      </c>
      <c r="I179" s="122"/>
      <c r="J179" s="122">
        <f t="shared" si="10"/>
        <v>0</v>
      </c>
      <c r="K179" s="119" t="s">
        <v>123</v>
      </c>
      <c r="L179" s="26"/>
      <c r="M179" s="123" t="s">
        <v>3</v>
      </c>
      <c r="N179" s="124" t="s">
        <v>36</v>
      </c>
      <c r="O179" s="125">
        <v>0.82599999999999996</v>
      </c>
      <c r="P179" s="125">
        <f t="shared" si="11"/>
        <v>195.762</v>
      </c>
      <c r="Q179" s="125">
        <v>8.5999999999999998E-4</v>
      </c>
      <c r="R179" s="125">
        <f t="shared" si="12"/>
        <v>0.20382</v>
      </c>
      <c r="S179" s="125">
        <v>0</v>
      </c>
      <c r="T179" s="126">
        <f t="shared" si="13"/>
        <v>0</v>
      </c>
      <c r="AR179" s="127" t="s">
        <v>124</v>
      </c>
      <c r="AT179" s="127" t="s">
        <v>119</v>
      </c>
      <c r="AU179" s="127" t="s">
        <v>73</v>
      </c>
      <c r="AY179" s="14" t="s">
        <v>117</v>
      </c>
      <c r="BE179" s="128">
        <f t="shared" si="14"/>
        <v>0</v>
      </c>
      <c r="BF179" s="128">
        <f t="shared" si="15"/>
        <v>0</v>
      </c>
      <c r="BG179" s="128">
        <f t="shared" si="16"/>
        <v>0</v>
      </c>
      <c r="BH179" s="128">
        <f t="shared" si="17"/>
        <v>0</v>
      </c>
      <c r="BI179" s="128">
        <f t="shared" si="18"/>
        <v>0</v>
      </c>
      <c r="BJ179" s="14" t="s">
        <v>14</v>
      </c>
      <c r="BK179" s="128">
        <f t="shared" si="19"/>
        <v>0</v>
      </c>
      <c r="BL179" s="14" t="s">
        <v>124</v>
      </c>
      <c r="BM179" s="127" t="s">
        <v>308</v>
      </c>
    </row>
    <row r="180" spans="2:65" s="1" customFormat="1">
      <c r="B180" s="26"/>
      <c r="D180" s="129" t="s">
        <v>125</v>
      </c>
      <c r="F180" s="220" t="s">
        <v>309</v>
      </c>
      <c r="L180" s="26"/>
      <c r="M180" s="131"/>
      <c r="T180" s="46"/>
      <c r="AT180" s="14" t="s">
        <v>125</v>
      </c>
      <c r="AU180" s="14" t="s">
        <v>73</v>
      </c>
    </row>
    <row r="181" spans="2:65" s="1" customFormat="1" ht="24.15" customHeight="1">
      <c r="B181" s="116"/>
      <c r="C181" s="221" t="s">
        <v>310</v>
      </c>
      <c r="D181" s="221" t="s">
        <v>252</v>
      </c>
      <c r="E181" s="222" t="s">
        <v>311</v>
      </c>
      <c r="F181" s="223" t="s">
        <v>312</v>
      </c>
      <c r="G181" s="224" t="s">
        <v>148</v>
      </c>
      <c r="H181" s="225">
        <v>216</v>
      </c>
      <c r="I181" s="226"/>
      <c r="J181" s="226">
        <f t="shared" ref="J181:J189" si="20">ROUND(I181*H181,2)</f>
        <v>0</v>
      </c>
      <c r="K181" s="223" t="s">
        <v>3</v>
      </c>
      <c r="L181" s="132"/>
      <c r="M181" s="133" t="s">
        <v>3</v>
      </c>
      <c r="N181" s="134" t="s">
        <v>36</v>
      </c>
      <c r="O181" s="125">
        <v>0</v>
      </c>
      <c r="P181" s="125">
        <f t="shared" ref="P181:P189" si="21">O181*H181</f>
        <v>0</v>
      </c>
      <c r="Q181" s="125">
        <v>0</v>
      </c>
      <c r="R181" s="125">
        <f t="shared" ref="R181:R189" si="22">Q181*H181</f>
        <v>0</v>
      </c>
      <c r="S181" s="125">
        <v>0</v>
      </c>
      <c r="T181" s="126">
        <f t="shared" ref="T181:T189" si="23">S181*H181</f>
        <v>0</v>
      </c>
      <c r="AR181" s="127" t="s">
        <v>134</v>
      </c>
      <c r="AT181" s="127" t="s">
        <v>252</v>
      </c>
      <c r="AU181" s="127" t="s">
        <v>73</v>
      </c>
      <c r="AY181" s="14" t="s">
        <v>117</v>
      </c>
      <c r="BE181" s="128">
        <f t="shared" ref="BE181:BE189" si="24">IF(N181="základní",J181,0)</f>
        <v>0</v>
      </c>
      <c r="BF181" s="128">
        <f t="shared" ref="BF181:BF189" si="25">IF(N181="snížená",J181,0)</f>
        <v>0</v>
      </c>
      <c r="BG181" s="128">
        <f t="shared" ref="BG181:BG189" si="26">IF(N181="zákl. přenesená",J181,0)</f>
        <v>0</v>
      </c>
      <c r="BH181" s="128">
        <f t="shared" ref="BH181:BH189" si="27">IF(N181="sníž. přenesená",J181,0)</f>
        <v>0</v>
      </c>
      <c r="BI181" s="128">
        <f t="shared" ref="BI181:BI189" si="28">IF(N181="nulová",J181,0)</f>
        <v>0</v>
      </c>
      <c r="BJ181" s="14" t="s">
        <v>14</v>
      </c>
      <c r="BK181" s="128">
        <f t="shared" ref="BK181:BK189" si="29">ROUND(I181*H181,2)</f>
        <v>0</v>
      </c>
      <c r="BL181" s="14" t="s">
        <v>124</v>
      </c>
      <c r="BM181" s="127" t="s">
        <v>313</v>
      </c>
    </row>
    <row r="182" spans="2:65" s="1" customFormat="1" ht="16.5" customHeight="1">
      <c r="B182" s="116"/>
      <c r="C182" s="221" t="s">
        <v>221</v>
      </c>
      <c r="D182" s="221" t="s">
        <v>252</v>
      </c>
      <c r="E182" s="222" t="s">
        <v>314</v>
      </c>
      <c r="F182" s="223" t="s">
        <v>257</v>
      </c>
      <c r="G182" s="224" t="s">
        <v>258</v>
      </c>
      <c r="H182" s="225">
        <v>8</v>
      </c>
      <c r="I182" s="226"/>
      <c r="J182" s="226">
        <f t="shared" si="20"/>
        <v>0</v>
      </c>
      <c r="K182" s="223" t="s">
        <v>3</v>
      </c>
      <c r="L182" s="132"/>
      <c r="M182" s="133" t="s">
        <v>3</v>
      </c>
      <c r="N182" s="134" t="s">
        <v>36</v>
      </c>
      <c r="O182" s="125">
        <v>0</v>
      </c>
      <c r="P182" s="125">
        <f t="shared" si="21"/>
        <v>0</v>
      </c>
      <c r="Q182" s="125">
        <v>0</v>
      </c>
      <c r="R182" s="125">
        <f t="shared" si="22"/>
        <v>0</v>
      </c>
      <c r="S182" s="125">
        <v>0</v>
      </c>
      <c r="T182" s="126">
        <f t="shared" si="23"/>
        <v>0</v>
      </c>
      <c r="AR182" s="127" t="s">
        <v>134</v>
      </c>
      <c r="AT182" s="127" t="s">
        <v>252</v>
      </c>
      <c r="AU182" s="127" t="s">
        <v>73</v>
      </c>
      <c r="AY182" s="14" t="s">
        <v>117</v>
      </c>
      <c r="BE182" s="128">
        <f t="shared" si="24"/>
        <v>0</v>
      </c>
      <c r="BF182" s="128">
        <f t="shared" si="25"/>
        <v>0</v>
      </c>
      <c r="BG182" s="128">
        <f t="shared" si="26"/>
        <v>0</v>
      </c>
      <c r="BH182" s="128">
        <f t="shared" si="27"/>
        <v>0</v>
      </c>
      <c r="BI182" s="128">
        <f t="shared" si="28"/>
        <v>0</v>
      </c>
      <c r="BJ182" s="14" t="s">
        <v>14</v>
      </c>
      <c r="BK182" s="128">
        <f t="shared" si="29"/>
        <v>0</v>
      </c>
      <c r="BL182" s="14" t="s">
        <v>124</v>
      </c>
      <c r="BM182" s="127" t="s">
        <v>315</v>
      </c>
    </row>
    <row r="183" spans="2:65" s="1" customFormat="1" ht="16.5" customHeight="1">
      <c r="B183" s="116"/>
      <c r="C183" s="221" t="s">
        <v>316</v>
      </c>
      <c r="D183" s="221" t="s">
        <v>252</v>
      </c>
      <c r="E183" s="222" t="s">
        <v>317</v>
      </c>
      <c r="F183" s="223" t="s">
        <v>318</v>
      </c>
      <c r="G183" s="224" t="s">
        <v>258</v>
      </c>
      <c r="H183" s="225">
        <v>2</v>
      </c>
      <c r="I183" s="226"/>
      <c r="J183" s="226">
        <f t="shared" si="20"/>
        <v>0</v>
      </c>
      <c r="K183" s="223" t="s">
        <v>3</v>
      </c>
      <c r="L183" s="132"/>
      <c r="M183" s="133" t="s">
        <v>3</v>
      </c>
      <c r="N183" s="134" t="s">
        <v>36</v>
      </c>
      <c r="O183" s="125">
        <v>0</v>
      </c>
      <c r="P183" s="125">
        <f t="shared" si="21"/>
        <v>0</v>
      </c>
      <c r="Q183" s="125">
        <v>0</v>
      </c>
      <c r="R183" s="125">
        <f t="shared" si="22"/>
        <v>0</v>
      </c>
      <c r="S183" s="125">
        <v>0</v>
      </c>
      <c r="T183" s="126">
        <f t="shared" si="23"/>
        <v>0</v>
      </c>
      <c r="AR183" s="127" t="s">
        <v>134</v>
      </c>
      <c r="AT183" s="127" t="s">
        <v>252</v>
      </c>
      <c r="AU183" s="127" t="s">
        <v>73</v>
      </c>
      <c r="AY183" s="14" t="s">
        <v>117</v>
      </c>
      <c r="BE183" s="128">
        <f t="shared" si="24"/>
        <v>0</v>
      </c>
      <c r="BF183" s="128">
        <f t="shared" si="25"/>
        <v>0</v>
      </c>
      <c r="BG183" s="128">
        <f t="shared" si="26"/>
        <v>0</v>
      </c>
      <c r="BH183" s="128">
        <f t="shared" si="27"/>
        <v>0</v>
      </c>
      <c r="BI183" s="128">
        <f t="shared" si="28"/>
        <v>0</v>
      </c>
      <c r="BJ183" s="14" t="s">
        <v>14</v>
      </c>
      <c r="BK183" s="128">
        <f t="shared" si="29"/>
        <v>0</v>
      </c>
      <c r="BL183" s="14" t="s">
        <v>124</v>
      </c>
      <c r="BM183" s="127" t="s">
        <v>319</v>
      </c>
    </row>
    <row r="184" spans="2:65" s="1" customFormat="1" ht="16.5" customHeight="1">
      <c r="B184" s="116"/>
      <c r="C184" s="221" t="s">
        <v>226</v>
      </c>
      <c r="D184" s="221" t="s">
        <v>252</v>
      </c>
      <c r="E184" s="222" t="s">
        <v>320</v>
      </c>
      <c r="F184" s="223" t="s">
        <v>321</v>
      </c>
      <c r="G184" s="224" t="s">
        <v>258</v>
      </c>
      <c r="H184" s="225">
        <v>30</v>
      </c>
      <c r="I184" s="226"/>
      <c r="J184" s="226">
        <f t="shared" si="20"/>
        <v>0</v>
      </c>
      <c r="K184" s="223" t="s">
        <v>3</v>
      </c>
      <c r="L184" s="132"/>
      <c r="M184" s="133" t="s">
        <v>3</v>
      </c>
      <c r="N184" s="134" t="s">
        <v>36</v>
      </c>
      <c r="O184" s="125">
        <v>0</v>
      </c>
      <c r="P184" s="125">
        <f t="shared" si="21"/>
        <v>0</v>
      </c>
      <c r="Q184" s="125">
        <v>0</v>
      </c>
      <c r="R184" s="125">
        <f t="shared" si="22"/>
        <v>0</v>
      </c>
      <c r="S184" s="125">
        <v>0</v>
      </c>
      <c r="T184" s="126">
        <f t="shared" si="23"/>
        <v>0</v>
      </c>
      <c r="AR184" s="127" t="s">
        <v>134</v>
      </c>
      <c r="AT184" s="127" t="s">
        <v>252</v>
      </c>
      <c r="AU184" s="127" t="s">
        <v>73</v>
      </c>
      <c r="AY184" s="14" t="s">
        <v>117</v>
      </c>
      <c r="BE184" s="128">
        <f t="shared" si="24"/>
        <v>0</v>
      </c>
      <c r="BF184" s="128">
        <f t="shared" si="25"/>
        <v>0</v>
      </c>
      <c r="BG184" s="128">
        <f t="shared" si="26"/>
        <v>0</v>
      </c>
      <c r="BH184" s="128">
        <f t="shared" si="27"/>
        <v>0</v>
      </c>
      <c r="BI184" s="128">
        <f t="shared" si="28"/>
        <v>0</v>
      </c>
      <c r="BJ184" s="14" t="s">
        <v>14</v>
      </c>
      <c r="BK184" s="128">
        <f t="shared" si="29"/>
        <v>0</v>
      </c>
      <c r="BL184" s="14" t="s">
        <v>124</v>
      </c>
      <c r="BM184" s="127" t="s">
        <v>322</v>
      </c>
    </row>
    <row r="185" spans="2:65" s="1" customFormat="1" ht="16.5" customHeight="1">
      <c r="B185" s="116"/>
      <c r="C185" s="221" t="s">
        <v>323</v>
      </c>
      <c r="D185" s="221" t="s">
        <v>252</v>
      </c>
      <c r="E185" s="222" t="s">
        <v>324</v>
      </c>
      <c r="F185" s="223" t="s">
        <v>325</v>
      </c>
      <c r="G185" s="224" t="s">
        <v>258</v>
      </c>
      <c r="H185" s="225">
        <v>2</v>
      </c>
      <c r="I185" s="226"/>
      <c r="J185" s="226">
        <f t="shared" si="20"/>
        <v>0</v>
      </c>
      <c r="K185" s="223" t="s">
        <v>3</v>
      </c>
      <c r="L185" s="132"/>
      <c r="M185" s="133" t="s">
        <v>3</v>
      </c>
      <c r="N185" s="134" t="s">
        <v>36</v>
      </c>
      <c r="O185" s="125">
        <v>0</v>
      </c>
      <c r="P185" s="125">
        <f t="shared" si="21"/>
        <v>0</v>
      </c>
      <c r="Q185" s="125">
        <v>0</v>
      </c>
      <c r="R185" s="125">
        <f t="shared" si="22"/>
        <v>0</v>
      </c>
      <c r="S185" s="125">
        <v>0</v>
      </c>
      <c r="T185" s="126">
        <f t="shared" si="23"/>
        <v>0</v>
      </c>
      <c r="AR185" s="127" t="s">
        <v>134</v>
      </c>
      <c r="AT185" s="127" t="s">
        <v>252</v>
      </c>
      <c r="AU185" s="127" t="s">
        <v>73</v>
      </c>
      <c r="AY185" s="14" t="s">
        <v>117</v>
      </c>
      <c r="BE185" s="128">
        <f t="shared" si="24"/>
        <v>0</v>
      </c>
      <c r="BF185" s="128">
        <f t="shared" si="25"/>
        <v>0</v>
      </c>
      <c r="BG185" s="128">
        <f t="shared" si="26"/>
        <v>0</v>
      </c>
      <c r="BH185" s="128">
        <f t="shared" si="27"/>
        <v>0</v>
      </c>
      <c r="BI185" s="128">
        <f t="shared" si="28"/>
        <v>0</v>
      </c>
      <c r="BJ185" s="14" t="s">
        <v>14</v>
      </c>
      <c r="BK185" s="128">
        <f t="shared" si="29"/>
        <v>0</v>
      </c>
      <c r="BL185" s="14" t="s">
        <v>124</v>
      </c>
      <c r="BM185" s="127" t="s">
        <v>326</v>
      </c>
    </row>
    <row r="186" spans="2:65" s="1" customFormat="1" ht="16.5" customHeight="1">
      <c r="B186" s="116"/>
      <c r="C186" s="221" t="s">
        <v>230</v>
      </c>
      <c r="D186" s="221" t="s">
        <v>252</v>
      </c>
      <c r="E186" s="222" t="s">
        <v>327</v>
      </c>
      <c r="F186" s="223" t="s">
        <v>328</v>
      </c>
      <c r="G186" s="224" t="s">
        <v>258</v>
      </c>
      <c r="H186" s="225">
        <v>2</v>
      </c>
      <c r="I186" s="226"/>
      <c r="J186" s="226">
        <f t="shared" si="20"/>
        <v>0</v>
      </c>
      <c r="K186" s="223" t="s">
        <v>3</v>
      </c>
      <c r="L186" s="132"/>
      <c r="M186" s="133" t="s">
        <v>3</v>
      </c>
      <c r="N186" s="134" t="s">
        <v>36</v>
      </c>
      <c r="O186" s="125">
        <v>0</v>
      </c>
      <c r="P186" s="125">
        <f t="shared" si="21"/>
        <v>0</v>
      </c>
      <c r="Q186" s="125">
        <v>0</v>
      </c>
      <c r="R186" s="125">
        <f t="shared" si="22"/>
        <v>0</v>
      </c>
      <c r="S186" s="125">
        <v>0</v>
      </c>
      <c r="T186" s="126">
        <f t="shared" si="23"/>
        <v>0</v>
      </c>
      <c r="AR186" s="127" t="s">
        <v>134</v>
      </c>
      <c r="AT186" s="127" t="s">
        <v>252</v>
      </c>
      <c r="AU186" s="127" t="s">
        <v>73</v>
      </c>
      <c r="AY186" s="14" t="s">
        <v>117</v>
      </c>
      <c r="BE186" s="128">
        <f t="shared" si="24"/>
        <v>0</v>
      </c>
      <c r="BF186" s="128">
        <f t="shared" si="25"/>
        <v>0</v>
      </c>
      <c r="BG186" s="128">
        <f t="shared" si="26"/>
        <v>0</v>
      </c>
      <c r="BH186" s="128">
        <f t="shared" si="27"/>
        <v>0</v>
      </c>
      <c r="BI186" s="128">
        <f t="shared" si="28"/>
        <v>0</v>
      </c>
      <c r="BJ186" s="14" t="s">
        <v>14</v>
      </c>
      <c r="BK186" s="128">
        <f t="shared" si="29"/>
        <v>0</v>
      </c>
      <c r="BL186" s="14" t="s">
        <v>124</v>
      </c>
      <c r="BM186" s="127" t="s">
        <v>329</v>
      </c>
    </row>
    <row r="187" spans="2:65" s="1" customFormat="1" ht="16.5" customHeight="1">
      <c r="B187" s="116"/>
      <c r="C187" s="221" t="s">
        <v>330</v>
      </c>
      <c r="D187" s="221" t="s">
        <v>252</v>
      </c>
      <c r="E187" s="222" t="s">
        <v>331</v>
      </c>
      <c r="F187" s="223" t="s">
        <v>279</v>
      </c>
      <c r="G187" s="224" t="s">
        <v>258</v>
      </c>
      <c r="H187" s="225">
        <v>3</v>
      </c>
      <c r="I187" s="226"/>
      <c r="J187" s="226">
        <f t="shared" si="20"/>
        <v>0</v>
      </c>
      <c r="K187" s="223" t="s">
        <v>3</v>
      </c>
      <c r="L187" s="132"/>
      <c r="M187" s="133" t="s">
        <v>3</v>
      </c>
      <c r="N187" s="134" t="s">
        <v>36</v>
      </c>
      <c r="O187" s="125">
        <v>0</v>
      </c>
      <c r="P187" s="125">
        <f t="shared" si="21"/>
        <v>0</v>
      </c>
      <c r="Q187" s="125">
        <v>0</v>
      </c>
      <c r="R187" s="125">
        <f t="shared" si="22"/>
        <v>0</v>
      </c>
      <c r="S187" s="125">
        <v>0</v>
      </c>
      <c r="T187" s="126">
        <f t="shared" si="23"/>
        <v>0</v>
      </c>
      <c r="AR187" s="127" t="s">
        <v>134</v>
      </c>
      <c r="AT187" s="127" t="s">
        <v>252</v>
      </c>
      <c r="AU187" s="127" t="s">
        <v>73</v>
      </c>
      <c r="AY187" s="14" t="s">
        <v>117</v>
      </c>
      <c r="BE187" s="128">
        <f t="shared" si="24"/>
        <v>0</v>
      </c>
      <c r="BF187" s="128">
        <f t="shared" si="25"/>
        <v>0</v>
      </c>
      <c r="BG187" s="128">
        <f t="shared" si="26"/>
        <v>0</v>
      </c>
      <c r="BH187" s="128">
        <f t="shared" si="27"/>
        <v>0</v>
      </c>
      <c r="BI187" s="128">
        <f t="shared" si="28"/>
        <v>0</v>
      </c>
      <c r="BJ187" s="14" t="s">
        <v>14</v>
      </c>
      <c r="BK187" s="128">
        <f t="shared" si="29"/>
        <v>0</v>
      </c>
      <c r="BL187" s="14" t="s">
        <v>124</v>
      </c>
      <c r="BM187" s="127" t="s">
        <v>332</v>
      </c>
    </row>
    <row r="188" spans="2:65" s="1" customFormat="1" ht="16.5" customHeight="1">
      <c r="B188" s="116"/>
      <c r="C188" s="221" t="s">
        <v>235</v>
      </c>
      <c r="D188" s="221" t="s">
        <v>252</v>
      </c>
      <c r="E188" s="222" t="s">
        <v>333</v>
      </c>
      <c r="F188" s="223" t="s">
        <v>283</v>
      </c>
      <c r="G188" s="224" t="s">
        <v>148</v>
      </c>
      <c r="H188" s="225">
        <v>237</v>
      </c>
      <c r="I188" s="226"/>
      <c r="J188" s="226">
        <f t="shared" si="20"/>
        <v>0</v>
      </c>
      <c r="K188" s="223" t="s">
        <v>3</v>
      </c>
      <c r="L188" s="132"/>
      <c r="M188" s="133" t="s">
        <v>3</v>
      </c>
      <c r="N188" s="134" t="s">
        <v>36</v>
      </c>
      <c r="O188" s="125">
        <v>0</v>
      </c>
      <c r="P188" s="125">
        <f t="shared" si="21"/>
        <v>0</v>
      </c>
      <c r="Q188" s="125">
        <v>0</v>
      </c>
      <c r="R188" s="125">
        <f t="shared" si="22"/>
        <v>0</v>
      </c>
      <c r="S188" s="125">
        <v>0</v>
      </c>
      <c r="T188" s="126">
        <f t="shared" si="23"/>
        <v>0</v>
      </c>
      <c r="AR188" s="127" t="s">
        <v>134</v>
      </c>
      <c r="AT188" s="127" t="s">
        <v>252</v>
      </c>
      <c r="AU188" s="127" t="s">
        <v>73</v>
      </c>
      <c r="AY188" s="14" t="s">
        <v>117</v>
      </c>
      <c r="BE188" s="128">
        <f t="shared" si="24"/>
        <v>0</v>
      </c>
      <c r="BF188" s="128">
        <f t="shared" si="25"/>
        <v>0</v>
      </c>
      <c r="BG188" s="128">
        <f t="shared" si="26"/>
        <v>0</v>
      </c>
      <c r="BH188" s="128">
        <f t="shared" si="27"/>
        <v>0</v>
      </c>
      <c r="BI188" s="128">
        <f t="shared" si="28"/>
        <v>0</v>
      </c>
      <c r="BJ188" s="14" t="s">
        <v>14</v>
      </c>
      <c r="BK188" s="128">
        <f t="shared" si="29"/>
        <v>0</v>
      </c>
      <c r="BL188" s="14" t="s">
        <v>124</v>
      </c>
      <c r="BM188" s="127" t="s">
        <v>334</v>
      </c>
    </row>
    <row r="189" spans="2:65" s="1" customFormat="1" ht="24.15" customHeight="1">
      <c r="B189" s="116"/>
      <c r="C189" s="117" t="s">
        <v>335</v>
      </c>
      <c r="D189" s="117" t="s">
        <v>119</v>
      </c>
      <c r="E189" s="118" t="s">
        <v>336</v>
      </c>
      <c r="F189" s="119" t="s">
        <v>337</v>
      </c>
      <c r="G189" s="120" t="s">
        <v>148</v>
      </c>
      <c r="H189" s="121">
        <v>152</v>
      </c>
      <c r="I189" s="122"/>
      <c r="J189" s="122">
        <f t="shared" si="20"/>
        <v>0</v>
      </c>
      <c r="K189" s="119" t="s">
        <v>123</v>
      </c>
      <c r="L189" s="26"/>
      <c r="M189" s="123" t="s">
        <v>3</v>
      </c>
      <c r="N189" s="124" t="s">
        <v>36</v>
      </c>
      <c r="O189" s="125">
        <v>0.95599999999999996</v>
      </c>
      <c r="P189" s="125">
        <f t="shared" si="21"/>
        <v>145.31199999999998</v>
      </c>
      <c r="Q189" s="125">
        <v>1.15E-3</v>
      </c>
      <c r="R189" s="125">
        <f t="shared" si="22"/>
        <v>0.17480000000000001</v>
      </c>
      <c r="S189" s="125">
        <v>0</v>
      </c>
      <c r="T189" s="126">
        <f t="shared" si="23"/>
        <v>0</v>
      </c>
      <c r="AR189" s="127" t="s">
        <v>124</v>
      </c>
      <c r="AT189" s="127" t="s">
        <v>119</v>
      </c>
      <c r="AU189" s="127" t="s">
        <v>73</v>
      </c>
      <c r="AY189" s="14" t="s">
        <v>117</v>
      </c>
      <c r="BE189" s="128">
        <f t="shared" si="24"/>
        <v>0</v>
      </c>
      <c r="BF189" s="128">
        <f t="shared" si="25"/>
        <v>0</v>
      </c>
      <c r="BG189" s="128">
        <f t="shared" si="26"/>
        <v>0</v>
      </c>
      <c r="BH189" s="128">
        <f t="shared" si="27"/>
        <v>0</v>
      </c>
      <c r="BI189" s="128">
        <f t="shared" si="28"/>
        <v>0</v>
      </c>
      <c r="BJ189" s="14" t="s">
        <v>14</v>
      </c>
      <c r="BK189" s="128">
        <f t="shared" si="29"/>
        <v>0</v>
      </c>
      <c r="BL189" s="14" t="s">
        <v>124</v>
      </c>
      <c r="BM189" s="127" t="s">
        <v>338</v>
      </c>
    </row>
    <row r="190" spans="2:65" s="1" customFormat="1">
      <c r="B190" s="26"/>
      <c r="D190" s="129" t="s">
        <v>125</v>
      </c>
      <c r="F190" s="220" t="s">
        <v>339</v>
      </c>
      <c r="L190" s="26"/>
      <c r="M190" s="131"/>
      <c r="T190" s="46"/>
      <c r="AT190" s="14" t="s">
        <v>125</v>
      </c>
      <c r="AU190" s="14" t="s">
        <v>73</v>
      </c>
    </row>
    <row r="191" spans="2:65" s="1" customFormat="1" ht="24.15" customHeight="1">
      <c r="B191" s="116"/>
      <c r="C191" s="221" t="s">
        <v>239</v>
      </c>
      <c r="D191" s="221" t="s">
        <v>252</v>
      </c>
      <c r="E191" s="222" t="s">
        <v>340</v>
      </c>
      <c r="F191" s="223" t="s">
        <v>341</v>
      </c>
      <c r="G191" s="224" t="s">
        <v>148</v>
      </c>
      <c r="H191" s="225">
        <v>144</v>
      </c>
      <c r="I191" s="226"/>
      <c r="J191" s="226">
        <f t="shared" ref="J191:J238" si="30">ROUND(I191*H191,2)</f>
        <v>0</v>
      </c>
      <c r="K191" s="223" t="s">
        <v>3</v>
      </c>
      <c r="L191" s="132"/>
      <c r="M191" s="133" t="s">
        <v>3</v>
      </c>
      <c r="N191" s="134" t="s">
        <v>36</v>
      </c>
      <c r="O191" s="125">
        <v>0</v>
      </c>
      <c r="P191" s="125">
        <f t="shared" ref="P191:P238" si="31">O191*H191</f>
        <v>0</v>
      </c>
      <c r="Q191" s="125">
        <v>0</v>
      </c>
      <c r="R191" s="125">
        <f t="shared" ref="R191:R238" si="32">Q191*H191</f>
        <v>0</v>
      </c>
      <c r="S191" s="125">
        <v>0</v>
      </c>
      <c r="T191" s="126">
        <f t="shared" ref="T191:T238" si="33">S191*H191</f>
        <v>0</v>
      </c>
      <c r="AR191" s="127" t="s">
        <v>134</v>
      </c>
      <c r="AT191" s="127" t="s">
        <v>252</v>
      </c>
      <c r="AU191" s="127" t="s">
        <v>73</v>
      </c>
      <c r="AY191" s="14" t="s">
        <v>117</v>
      </c>
      <c r="BE191" s="128">
        <f t="shared" ref="BE191:BE238" si="34">IF(N191="základní",J191,0)</f>
        <v>0</v>
      </c>
      <c r="BF191" s="128">
        <f t="shared" ref="BF191:BF238" si="35">IF(N191="snížená",J191,0)</f>
        <v>0</v>
      </c>
      <c r="BG191" s="128">
        <f t="shared" ref="BG191:BG238" si="36">IF(N191="zákl. přenesená",J191,0)</f>
        <v>0</v>
      </c>
      <c r="BH191" s="128">
        <f t="shared" ref="BH191:BH238" si="37">IF(N191="sníž. přenesená",J191,0)</f>
        <v>0</v>
      </c>
      <c r="BI191" s="128">
        <f t="shared" ref="BI191:BI238" si="38">IF(N191="nulová",J191,0)</f>
        <v>0</v>
      </c>
      <c r="BJ191" s="14" t="s">
        <v>14</v>
      </c>
      <c r="BK191" s="128">
        <f t="shared" ref="BK191:BK238" si="39">ROUND(I191*H191,2)</f>
        <v>0</v>
      </c>
      <c r="BL191" s="14" t="s">
        <v>124</v>
      </c>
      <c r="BM191" s="127" t="s">
        <v>342</v>
      </c>
    </row>
    <row r="192" spans="2:65" s="1" customFormat="1" ht="16.5" customHeight="1">
      <c r="B192" s="116"/>
      <c r="C192" s="221" t="s">
        <v>343</v>
      </c>
      <c r="D192" s="221" t="s">
        <v>252</v>
      </c>
      <c r="E192" s="222" t="s">
        <v>344</v>
      </c>
      <c r="F192" s="223" t="s">
        <v>257</v>
      </c>
      <c r="G192" s="224" t="s">
        <v>258</v>
      </c>
      <c r="H192" s="225">
        <v>2</v>
      </c>
      <c r="I192" s="226"/>
      <c r="J192" s="226">
        <f t="shared" si="30"/>
        <v>0</v>
      </c>
      <c r="K192" s="223" t="s">
        <v>3</v>
      </c>
      <c r="L192" s="132"/>
      <c r="M192" s="133" t="s">
        <v>3</v>
      </c>
      <c r="N192" s="134" t="s">
        <v>36</v>
      </c>
      <c r="O192" s="125">
        <v>0</v>
      </c>
      <c r="P192" s="125">
        <f t="shared" si="31"/>
        <v>0</v>
      </c>
      <c r="Q192" s="125">
        <v>0</v>
      </c>
      <c r="R192" s="125">
        <f t="shared" si="32"/>
        <v>0</v>
      </c>
      <c r="S192" s="125">
        <v>0</v>
      </c>
      <c r="T192" s="126">
        <f t="shared" si="33"/>
        <v>0</v>
      </c>
      <c r="AR192" s="127" t="s">
        <v>134</v>
      </c>
      <c r="AT192" s="127" t="s">
        <v>252</v>
      </c>
      <c r="AU192" s="127" t="s">
        <v>73</v>
      </c>
      <c r="AY192" s="14" t="s">
        <v>117</v>
      </c>
      <c r="BE192" s="128">
        <f t="shared" si="34"/>
        <v>0</v>
      </c>
      <c r="BF192" s="128">
        <f t="shared" si="35"/>
        <v>0</v>
      </c>
      <c r="BG192" s="128">
        <f t="shared" si="36"/>
        <v>0</v>
      </c>
      <c r="BH192" s="128">
        <f t="shared" si="37"/>
        <v>0</v>
      </c>
      <c r="BI192" s="128">
        <f t="shared" si="38"/>
        <v>0</v>
      </c>
      <c r="BJ192" s="14" t="s">
        <v>14</v>
      </c>
      <c r="BK192" s="128">
        <f t="shared" si="39"/>
        <v>0</v>
      </c>
      <c r="BL192" s="14" t="s">
        <v>124</v>
      </c>
      <c r="BM192" s="127" t="s">
        <v>345</v>
      </c>
    </row>
    <row r="193" spans="2:65" s="1" customFormat="1" ht="16.5" customHeight="1">
      <c r="B193" s="116"/>
      <c r="C193" s="221" t="s">
        <v>244</v>
      </c>
      <c r="D193" s="221" t="s">
        <v>252</v>
      </c>
      <c r="E193" s="222" t="s">
        <v>346</v>
      </c>
      <c r="F193" s="223" t="s">
        <v>262</v>
      </c>
      <c r="G193" s="224" t="s">
        <v>258</v>
      </c>
      <c r="H193" s="225">
        <v>2</v>
      </c>
      <c r="I193" s="226"/>
      <c r="J193" s="226">
        <f t="shared" si="30"/>
        <v>0</v>
      </c>
      <c r="K193" s="223" t="s">
        <v>3</v>
      </c>
      <c r="L193" s="132"/>
      <c r="M193" s="133" t="s">
        <v>3</v>
      </c>
      <c r="N193" s="134" t="s">
        <v>36</v>
      </c>
      <c r="O193" s="125">
        <v>0</v>
      </c>
      <c r="P193" s="125">
        <f t="shared" si="31"/>
        <v>0</v>
      </c>
      <c r="Q193" s="125">
        <v>0</v>
      </c>
      <c r="R193" s="125">
        <f t="shared" si="32"/>
        <v>0</v>
      </c>
      <c r="S193" s="125">
        <v>0</v>
      </c>
      <c r="T193" s="126">
        <f t="shared" si="33"/>
        <v>0</v>
      </c>
      <c r="AR193" s="127" t="s">
        <v>134</v>
      </c>
      <c r="AT193" s="127" t="s">
        <v>252</v>
      </c>
      <c r="AU193" s="127" t="s">
        <v>73</v>
      </c>
      <c r="AY193" s="14" t="s">
        <v>117</v>
      </c>
      <c r="BE193" s="128">
        <f t="shared" si="34"/>
        <v>0</v>
      </c>
      <c r="BF193" s="128">
        <f t="shared" si="35"/>
        <v>0</v>
      </c>
      <c r="BG193" s="128">
        <f t="shared" si="36"/>
        <v>0</v>
      </c>
      <c r="BH193" s="128">
        <f t="shared" si="37"/>
        <v>0</v>
      </c>
      <c r="BI193" s="128">
        <f t="shared" si="38"/>
        <v>0</v>
      </c>
      <c r="BJ193" s="14" t="s">
        <v>14</v>
      </c>
      <c r="BK193" s="128">
        <f t="shared" si="39"/>
        <v>0</v>
      </c>
      <c r="BL193" s="14" t="s">
        <v>124</v>
      </c>
      <c r="BM193" s="127" t="s">
        <v>347</v>
      </c>
    </row>
    <row r="194" spans="2:65" s="1" customFormat="1" ht="16.5" customHeight="1">
      <c r="B194" s="116"/>
      <c r="C194" s="221" t="s">
        <v>348</v>
      </c>
      <c r="D194" s="221" t="s">
        <v>252</v>
      </c>
      <c r="E194" s="222" t="s">
        <v>349</v>
      </c>
      <c r="F194" s="223" t="s">
        <v>350</v>
      </c>
      <c r="G194" s="224" t="s">
        <v>258</v>
      </c>
      <c r="H194" s="225">
        <v>2</v>
      </c>
      <c r="I194" s="226"/>
      <c r="J194" s="226">
        <f t="shared" si="30"/>
        <v>0</v>
      </c>
      <c r="K194" s="223" t="s">
        <v>3</v>
      </c>
      <c r="L194" s="132"/>
      <c r="M194" s="133" t="s">
        <v>3</v>
      </c>
      <c r="N194" s="134" t="s">
        <v>36</v>
      </c>
      <c r="O194" s="125">
        <v>0</v>
      </c>
      <c r="P194" s="125">
        <f t="shared" si="31"/>
        <v>0</v>
      </c>
      <c r="Q194" s="125">
        <v>0</v>
      </c>
      <c r="R194" s="125">
        <f t="shared" si="32"/>
        <v>0</v>
      </c>
      <c r="S194" s="125">
        <v>0</v>
      </c>
      <c r="T194" s="126">
        <f t="shared" si="33"/>
        <v>0</v>
      </c>
      <c r="AR194" s="127" t="s">
        <v>134</v>
      </c>
      <c r="AT194" s="127" t="s">
        <v>252</v>
      </c>
      <c r="AU194" s="127" t="s">
        <v>73</v>
      </c>
      <c r="AY194" s="14" t="s">
        <v>117</v>
      </c>
      <c r="BE194" s="128">
        <f t="shared" si="34"/>
        <v>0</v>
      </c>
      <c r="BF194" s="128">
        <f t="shared" si="35"/>
        <v>0</v>
      </c>
      <c r="BG194" s="128">
        <f t="shared" si="36"/>
        <v>0</v>
      </c>
      <c r="BH194" s="128">
        <f t="shared" si="37"/>
        <v>0</v>
      </c>
      <c r="BI194" s="128">
        <f t="shared" si="38"/>
        <v>0</v>
      </c>
      <c r="BJ194" s="14" t="s">
        <v>14</v>
      </c>
      <c r="BK194" s="128">
        <f t="shared" si="39"/>
        <v>0</v>
      </c>
      <c r="BL194" s="14" t="s">
        <v>124</v>
      </c>
      <c r="BM194" s="127" t="s">
        <v>351</v>
      </c>
    </row>
    <row r="195" spans="2:65" s="1" customFormat="1" ht="16.5" customHeight="1">
      <c r="B195" s="116"/>
      <c r="C195" s="221" t="s">
        <v>249</v>
      </c>
      <c r="D195" s="221" t="s">
        <v>252</v>
      </c>
      <c r="E195" s="222" t="s">
        <v>352</v>
      </c>
      <c r="F195" s="223" t="s">
        <v>353</v>
      </c>
      <c r="G195" s="224" t="s">
        <v>258</v>
      </c>
      <c r="H195" s="225">
        <v>24</v>
      </c>
      <c r="I195" s="226"/>
      <c r="J195" s="226">
        <f t="shared" si="30"/>
        <v>0</v>
      </c>
      <c r="K195" s="223" t="s">
        <v>3</v>
      </c>
      <c r="L195" s="132"/>
      <c r="M195" s="133" t="s">
        <v>3</v>
      </c>
      <c r="N195" s="134" t="s">
        <v>36</v>
      </c>
      <c r="O195" s="125">
        <v>0</v>
      </c>
      <c r="P195" s="125">
        <f t="shared" si="31"/>
        <v>0</v>
      </c>
      <c r="Q195" s="125">
        <v>0</v>
      </c>
      <c r="R195" s="125">
        <f t="shared" si="32"/>
        <v>0</v>
      </c>
      <c r="S195" s="125">
        <v>0</v>
      </c>
      <c r="T195" s="126">
        <f t="shared" si="33"/>
        <v>0</v>
      </c>
      <c r="AR195" s="127" t="s">
        <v>134</v>
      </c>
      <c r="AT195" s="127" t="s">
        <v>252</v>
      </c>
      <c r="AU195" s="127" t="s">
        <v>73</v>
      </c>
      <c r="AY195" s="14" t="s">
        <v>117</v>
      </c>
      <c r="BE195" s="128">
        <f t="shared" si="34"/>
        <v>0</v>
      </c>
      <c r="BF195" s="128">
        <f t="shared" si="35"/>
        <v>0</v>
      </c>
      <c r="BG195" s="128">
        <f t="shared" si="36"/>
        <v>0</v>
      </c>
      <c r="BH195" s="128">
        <f t="shared" si="37"/>
        <v>0</v>
      </c>
      <c r="BI195" s="128">
        <f t="shared" si="38"/>
        <v>0</v>
      </c>
      <c r="BJ195" s="14" t="s">
        <v>14</v>
      </c>
      <c r="BK195" s="128">
        <f t="shared" si="39"/>
        <v>0</v>
      </c>
      <c r="BL195" s="14" t="s">
        <v>124</v>
      </c>
      <c r="BM195" s="127" t="s">
        <v>354</v>
      </c>
    </row>
    <row r="196" spans="2:65" s="1" customFormat="1" ht="16.5" customHeight="1">
      <c r="B196" s="116"/>
      <c r="C196" s="221" t="s">
        <v>355</v>
      </c>
      <c r="D196" s="221" t="s">
        <v>252</v>
      </c>
      <c r="E196" s="222" t="s">
        <v>356</v>
      </c>
      <c r="F196" s="223" t="s">
        <v>357</v>
      </c>
      <c r="G196" s="224" t="s">
        <v>258</v>
      </c>
      <c r="H196" s="225">
        <v>4</v>
      </c>
      <c r="I196" s="226"/>
      <c r="J196" s="226">
        <f t="shared" si="30"/>
        <v>0</v>
      </c>
      <c r="K196" s="223" t="s">
        <v>3</v>
      </c>
      <c r="L196" s="132"/>
      <c r="M196" s="133" t="s">
        <v>3</v>
      </c>
      <c r="N196" s="134" t="s">
        <v>36</v>
      </c>
      <c r="O196" s="125">
        <v>0</v>
      </c>
      <c r="P196" s="125">
        <f t="shared" si="31"/>
        <v>0</v>
      </c>
      <c r="Q196" s="125">
        <v>0</v>
      </c>
      <c r="R196" s="125">
        <f t="shared" si="32"/>
        <v>0</v>
      </c>
      <c r="S196" s="125">
        <v>0</v>
      </c>
      <c r="T196" s="126">
        <f t="shared" si="33"/>
        <v>0</v>
      </c>
      <c r="AR196" s="127" t="s">
        <v>134</v>
      </c>
      <c r="AT196" s="127" t="s">
        <v>252</v>
      </c>
      <c r="AU196" s="127" t="s">
        <v>73</v>
      </c>
      <c r="AY196" s="14" t="s">
        <v>117</v>
      </c>
      <c r="BE196" s="128">
        <f t="shared" si="34"/>
        <v>0</v>
      </c>
      <c r="BF196" s="128">
        <f t="shared" si="35"/>
        <v>0</v>
      </c>
      <c r="BG196" s="128">
        <f t="shared" si="36"/>
        <v>0</v>
      </c>
      <c r="BH196" s="128">
        <f t="shared" si="37"/>
        <v>0</v>
      </c>
      <c r="BI196" s="128">
        <f t="shared" si="38"/>
        <v>0</v>
      </c>
      <c r="BJ196" s="14" t="s">
        <v>14</v>
      </c>
      <c r="BK196" s="128">
        <f t="shared" si="39"/>
        <v>0</v>
      </c>
      <c r="BL196" s="14" t="s">
        <v>124</v>
      </c>
      <c r="BM196" s="127" t="s">
        <v>358</v>
      </c>
    </row>
    <row r="197" spans="2:65" s="1" customFormat="1" ht="16.5" customHeight="1">
      <c r="B197" s="116"/>
      <c r="C197" s="221" t="s">
        <v>255</v>
      </c>
      <c r="D197" s="221" t="s">
        <v>252</v>
      </c>
      <c r="E197" s="222" t="s">
        <v>359</v>
      </c>
      <c r="F197" s="223" t="s">
        <v>360</v>
      </c>
      <c r="G197" s="224" t="s">
        <v>258</v>
      </c>
      <c r="H197" s="225">
        <v>4</v>
      </c>
      <c r="I197" s="226"/>
      <c r="J197" s="226">
        <f t="shared" si="30"/>
        <v>0</v>
      </c>
      <c r="K197" s="223" t="s">
        <v>3</v>
      </c>
      <c r="L197" s="132"/>
      <c r="M197" s="133" t="s">
        <v>3</v>
      </c>
      <c r="N197" s="134" t="s">
        <v>36</v>
      </c>
      <c r="O197" s="125">
        <v>0</v>
      </c>
      <c r="P197" s="125">
        <f t="shared" si="31"/>
        <v>0</v>
      </c>
      <c r="Q197" s="125">
        <v>0</v>
      </c>
      <c r="R197" s="125">
        <f t="shared" si="32"/>
        <v>0</v>
      </c>
      <c r="S197" s="125">
        <v>0</v>
      </c>
      <c r="T197" s="126">
        <f t="shared" si="33"/>
        <v>0</v>
      </c>
      <c r="AR197" s="127" t="s">
        <v>134</v>
      </c>
      <c r="AT197" s="127" t="s">
        <v>252</v>
      </c>
      <c r="AU197" s="127" t="s">
        <v>73</v>
      </c>
      <c r="AY197" s="14" t="s">
        <v>117</v>
      </c>
      <c r="BE197" s="128">
        <f t="shared" si="34"/>
        <v>0</v>
      </c>
      <c r="BF197" s="128">
        <f t="shared" si="35"/>
        <v>0</v>
      </c>
      <c r="BG197" s="128">
        <f t="shared" si="36"/>
        <v>0</v>
      </c>
      <c r="BH197" s="128">
        <f t="shared" si="37"/>
        <v>0</v>
      </c>
      <c r="BI197" s="128">
        <f t="shared" si="38"/>
        <v>0</v>
      </c>
      <c r="BJ197" s="14" t="s">
        <v>14</v>
      </c>
      <c r="BK197" s="128">
        <f t="shared" si="39"/>
        <v>0</v>
      </c>
      <c r="BL197" s="14" t="s">
        <v>124</v>
      </c>
      <c r="BM197" s="127" t="s">
        <v>361</v>
      </c>
    </row>
    <row r="198" spans="2:65" s="1" customFormat="1" ht="16.5" customHeight="1">
      <c r="B198" s="116"/>
      <c r="C198" s="221" t="s">
        <v>362</v>
      </c>
      <c r="D198" s="221" t="s">
        <v>252</v>
      </c>
      <c r="E198" s="222" t="s">
        <v>363</v>
      </c>
      <c r="F198" s="223" t="s">
        <v>279</v>
      </c>
      <c r="G198" s="224" t="s">
        <v>258</v>
      </c>
      <c r="H198" s="225">
        <v>2</v>
      </c>
      <c r="I198" s="226"/>
      <c r="J198" s="226">
        <f t="shared" si="30"/>
        <v>0</v>
      </c>
      <c r="K198" s="223" t="s">
        <v>3</v>
      </c>
      <c r="L198" s="132"/>
      <c r="M198" s="133" t="s">
        <v>3</v>
      </c>
      <c r="N198" s="134" t="s">
        <v>36</v>
      </c>
      <c r="O198" s="125">
        <v>0</v>
      </c>
      <c r="P198" s="125">
        <f t="shared" si="31"/>
        <v>0</v>
      </c>
      <c r="Q198" s="125">
        <v>0</v>
      </c>
      <c r="R198" s="125">
        <f t="shared" si="32"/>
        <v>0</v>
      </c>
      <c r="S198" s="125">
        <v>0</v>
      </c>
      <c r="T198" s="126">
        <f t="shared" si="33"/>
        <v>0</v>
      </c>
      <c r="W198" s="218"/>
      <c r="AR198" s="127" t="s">
        <v>134</v>
      </c>
      <c r="AT198" s="127" t="s">
        <v>252</v>
      </c>
      <c r="AU198" s="127" t="s">
        <v>73</v>
      </c>
      <c r="AY198" s="14" t="s">
        <v>117</v>
      </c>
      <c r="BE198" s="128">
        <f t="shared" si="34"/>
        <v>0</v>
      </c>
      <c r="BF198" s="128">
        <f t="shared" si="35"/>
        <v>0</v>
      </c>
      <c r="BG198" s="128">
        <f t="shared" si="36"/>
        <v>0</v>
      </c>
      <c r="BH198" s="128">
        <f t="shared" si="37"/>
        <v>0</v>
      </c>
      <c r="BI198" s="128">
        <f t="shared" si="38"/>
        <v>0</v>
      </c>
      <c r="BJ198" s="14" t="s">
        <v>14</v>
      </c>
      <c r="BK198" s="128">
        <f t="shared" si="39"/>
        <v>0</v>
      </c>
      <c r="BL198" s="14" t="s">
        <v>124</v>
      </c>
      <c r="BM198" s="127" t="s">
        <v>364</v>
      </c>
    </row>
    <row r="199" spans="2:65" s="1" customFormat="1" ht="16.5" customHeight="1">
      <c r="B199" s="116"/>
      <c r="C199" s="221" t="s">
        <v>259</v>
      </c>
      <c r="D199" s="221" t="s">
        <v>252</v>
      </c>
      <c r="E199" s="222" t="s">
        <v>365</v>
      </c>
      <c r="F199" s="223" t="s">
        <v>283</v>
      </c>
      <c r="G199" s="224" t="s">
        <v>148</v>
      </c>
      <c r="H199" s="225">
        <v>152</v>
      </c>
      <c r="I199" s="226"/>
      <c r="J199" s="226">
        <f t="shared" si="30"/>
        <v>0</v>
      </c>
      <c r="K199" s="223" t="s">
        <v>3</v>
      </c>
      <c r="L199" s="132"/>
      <c r="M199" s="133" t="s">
        <v>3</v>
      </c>
      <c r="N199" s="134" t="s">
        <v>36</v>
      </c>
      <c r="O199" s="125">
        <v>0</v>
      </c>
      <c r="P199" s="125">
        <f t="shared" si="31"/>
        <v>0</v>
      </c>
      <c r="Q199" s="125">
        <v>0</v>
      </c>
      <c r="R199" s="125">
        <f t="shared" si="32"/>
        <v>0</v>
      </c>
      <c r="S199" s="125">
        <v>0</v>
      </c>
      <c r="T199" s="126">
        <f t="shared" si="33"/>
        <v>0</v>
      </c>
      <c r="AR199" s="127" t="s">
        <v>134</v>
      </c>
      <c r="AT199" s="127" t="s">
        <v>252</v>
      </c>
      <c r="AU199" s="127" t="s">
        <v>73</v>
      </c>
      <c r="AY199" s="14" t="s">
        <v>117</v>
      </c>
      <c r="BE199" s="128">
        <f t="shared" si="34"/>
        <v>0</v>
      </c>
      <c r="BF199" s="128">
        <f t="shared" si="35"/>
        <v>0</v>
      </c>
      <c r="BG199" s="128">
        <f t="shared" si="36"/>
        <v>0</v>
      </c>
      <c r="BH199" s="128">
        <f t="shared" si="37"/>
        <v>0</v>
      </c>
      <c r="BI199" s="128">
        <f t="shared" si="38"/>
        <v>0</v>
      </c>
      <c r="BJ199" s="14" t="s">
        <v>14</v>
      </c>
      <c r="BK199" s="128">
        <f t="shared" si="39"/>
        <v>0</v>
      </c>
      <c r="BL199" s="14" t="s">
        <v>124</v>
      </c>
      <c r="BM199" s="127" t="s">
        <v>366</v>
      </c>
    </row>
    <row r="200" spans="2:65" s="1" customFormat="1" ht="24.15" customHeight="1">
      <c r="B200" s="116"/>
      <c r="C200" s="117" t="s">
        <v>367</v>
      </c>
      <c r="D200" s="117" t="s">
        <v>119</v>
      </c>
      <c r="E200" s="118" t="s">
        <v>368</v>
      </c>
      <c r="F200" s="119" t="s">
        <v>369</v>
      </c>
      <c r="G200" s="120" t="s">
        <v>148</v>
      </c>
      <c r="H200" s="121">
        <v>132</v>
      </c>
      <c r="I200" s="122"/>
      <c r="J200" s="122">
        <f t="shared" si="30"/>
        <v>0</v>
      </c>
      <c r="K200" s="119" t="s">
        <v>3</v>
      </c>
      <c r="L200" s="26"/>
      <c r="M200" s="123" t="s">
        <v>3</v>
      </c>
      <c r="N200" s="124" t="s">
        <v>36</v>
      </c>
      <c r="O200" s="125">
        <v>0</v>
      </c>
      <c r="P200" s="125">
        <f t="shared" si="31"/>
        <v>0</v>
      </c>
      <c r="Q200" s="125">
        <v>0</v>
      </c>
      <c r="R200" s="125">
        <f t="shared" si="32"/>
        <v>0</v>
      </c>
      <c r="S200" s="125">
        <v>0</v>
      </c>
      <c r="T200" s="126">
        <f t="shared" si="33"/>
        <v>0</v>
      </c>
      <c r="AR200" s="127" t="s">
        <v>124</v>
      </c>
      <c r="AT200" s="127" t="s">
        <v>119</v>
      </c>
      <c r="AU200" s="127" t="s">
        <v>73</v>
      </c>
      <c r="AY200" s="14" t="s">
        <v>117</v>
      </c>
      <c r="BE200" s="128">
        <f t="shared" si="34"/>
        <v>0</v>
      </c>
      <c r="BF200" s="128">
        <f t="shared" si="35"/>
        <v>0</v>
      </c>
      <c r="BG200" s="128">
        <f t="shared" si="36"/>
        <v>0</v>
      </c>
      <c r="BH200" s="128">
        <f t="shared" si="37"/>
        <v>0</v>
      </c>
      <c r="BI200" s="128">
        <f t="shared" si="38"/>
        <v>0</v>
      </c>
      <c r="BJ200" s="14" t="s">
        <v>14</v>
      </c>
      <c r="BK200" s="128">
        <f t="shared" si="39"/>
        <v>0</v>
      </c>
      <c r="BL200" s="14" t="s">
        <v>124</v>
      </c>
      <c r="BM200" s="127" t="s">
        <v>370</v>
      </c>
    </row>
    <row r="201" spans="2:65" s="1" customFormat="1" ht="21.75" customHeight="1">
      <c r="B201" s="116"/>
      <c r="C201" s="221" t="s">
        <v>263</v>
      </c>
      <c r="D201" s="221" t="s">
        <v>252</v>
      </c>
      <c r="E201" s="222" t="s">
        <v>371</v>
      </c>
      <c r="F201" s="223" t="s">
        <v>372</v>
      </c>
      <c r="G201" s="224" t="s">
        <v>148</v>
      </c>
      <c r="H201" s="225">
        <v>110</v>
      </c>
      <c r="I201" s="226"/>
      <c r="J201" s="226">
        <f t="shared" si="30"/>
        <v>0</v>
      </c>
      <c r="K201" s="223" t="s">
        <v>3</v>
      </c>
      <c r="L201" s="132"/>
      <c r="M201" s="133" t="s">
        <v>3</v>
      </c>
      <c r="N201" s="134" t="s">
        <v>36</v>
      </c>
      <c r="O201" s="125">
        <v>0</v>
      </c>
      <c r="P201" s="125">
        <f t="shared" si="31"/>
        <v>0</v>
      </c>
      <c r="Q201" s="125">
        <v>0</v>
      </c>
      <c r="R201" s="125">
        <f t="shared" si="32"/>
        <v>0</v>
      </c>
      <c r="S201" s="125">
        <v>0</v>
      </c>
      <c r="T201" s="126">
        <f t="shared" si="33"/>
        <v>0</v>
      </c>
      <c r="AR201" s="127" t="s">
        <v>134</v>
      </c>
      <c r="AT201" s="127" t="s">
        <v>252</v>
      </c>
      <c r="AU201" s="127" t="s">
        <v>73</v>
      </c>
      <c r="AY201" s="14" t="s">
        <v>117</v>
      </c>
      <c r="BE201" s="128">
        <f t="shared" si="34"/>
        <v>0</v>
      </c>
      <c r="BF201" s="128">
        <f t="shared" si="35"/>
        <v>0</v>
      </c>
      <c r="BG201" s="128">
        <f t="shared" si="36"/>
        <v>0</v>
      </c>
      <c r="BH201" s="128">
        <f t="shared" si="37"/>
        <v>0</v>
      </c>
      <c r="BI201" s="128">
        <f t="shared" si="38"/>
        <v>0</v>
      </c>
      <c r="BJ201" s="14" t="s">
        <v>14</v>
      </c>
      <c r="BK201" s="128">
        <f t="shared" si="39"/>
        <v>0</v>
      </c>
      <c r="BL201" s="14" t="s">
        <v>124</v>
      </c>
      <c r="BM201" s="127" t="s">
        <v>373</v>
      </c>
    </row>
    <row r="202" spans="2:65" s="1" customFormat="1" ht="16.5" customHeight="1">
      <c r="B202" s="116"/>
      <c r="C202" s="221" t="s">
        <v>374</v>
      </c>
      <c r="D202" s="221" t="s">
        <v>252</v>
      </c>
      <c r="E202" s="222" t="s">
        <v>375</v>
      </c>
      <c r="F202" s="223" t="s">
        <v>257</v>
      </c>
      <c r="G202" s="224" t="s">
        <v>258</v>
      </c>
      <c r="H202" s="225">
        <v>7</v>
      </c>
      <c r="I202" s="226"/>
      <c r="J202" s="226">
        <f t="shared" si="30"/>
        <v>0</v>
      </c>
      <c r="K202" s="223" t="s">
        <v>3</v>
      </c>
      <c r="L202" s="132"/>
      <c r="M202" s="133" t="s">
        <v>3</v>
      </c>
      <c r="N202" s="134" t="s">
        <v>36</v>
      </c>
      <c r="O202" s="125">
        <v>0</v>
      </c>
      <c r="P202" s="125">
        <f t="shared" si="31"/>
        <v>0</v>
      </c>
      <c r="Q202" s="125">
        <v>0</v>
      </c>
      <c r="R202" s="125">
        <f t="shared" si="32"/>
        <v>0</v>
      </c>
      <c r="S202" s="125">
        <v>0</v>
      </c>
      <c r="T202" s="126">
        <f t="shared" si="33"/>
        <v>0</v>
      </c>
      <c r="AR202" s="127" t="s">
        <v>134</v>
      </c>
      <c r="AT202" s="127" t="s">
        <v>252</v>
      </c>
      <c r="AU202" s="127" t="s">
        <v>73</v>
      </c>
      <c r="AY202" s="14" t="s">
        <v>117</v>
      </c>
      <c r="BE202" s="128">
        <f t="shared" si="34"/>
        <v>0</v>
      </c>
      <c r="BF202" s="128">
        <f t="shared" si="35"/>
        <v>0</v>
      </c>
      <c r="BG202" s="128">
        <f t="shared" si="36"/>
        <v>0</v>
      </c>
      <c r="BH202" s="128">
        <f t="shared" si="37"/>
        <v>0</v>
      </c>
      <c r="BI202" s="128">
        <f t="shared" si="38"/>
        <v>0</v>
      </c>
      <c r="BJ202" s="14" t="s">
        <v>14</v>
      </c>
      <c r="BK202" s="128">
        <f t="shared" si="39"/>
        <v>0</v>
      </c>
      <c r="BL202" s="14" t="s">
        <v>124</v>
      </c>
      <c r="BM202" s="127" t="s">
        <v>376</v>
      </c>
    </row>
    <row r="203" spans="2:65" s="1" customFormat="1" ht="16.5" customHeight="1">
      <c r="B203" s="116"/>
      <c r="C203" s="221" t="s">
        <v>266</v>
      </c>
      <c r="D203" s="221" t="s">
        <v>252</v>
      </c>
      <c r="E203" s="222" t="s">
        <v>377</v>
      </c>
      <c r="F203" s="223" t="s">
        <v>262</v>
      </c>
      <c r="G203" s="224" t="s">
        <v>258</v>
      </c>
      <c r="H203" s="225">
        <v>2</v>
      </c>
      <c r="I203" s="226"/>
      <c r="J203" s="226">
        <f t="shared" si="30"/>
        <v>0</v>
      </c>
      <c r="K203" s="223" t="s">
        <v>3</v>
      </c>
      <c r="L203" s="132"/>
      <c r="M203" s="133" t="s">
        <v>3</v>
      </c>
      <c r="N203" s="134" t="s">
        <v>36</v>
      </c>
      <c r="O203" s="125">
        <v>0</v>
      </c>
      <c r="P203" s="125">
        <f t="shared" si="31"/>
        <v>0</v>
      </c>
      <c r="Q203" s="125">
        <v>0</v>
      </c>
      <c r="R203" s="125">
        <f t="shared" si="32"/>
        <v>0</v>
      </c>
      <c r="S203" s="125">
        <v>0</v>
      </c>
      <c r="T203" s="126">
        <f t="shared" si="33"/>
        <v>0</v>
      </c>
      <c r="AR203" s="127" t="s">
        <v>134</v>
      </c>
      <c r="AT203" s="127" t="s">
        <v>252</v>
      </c>
      <c r="AU203" s="127" t="s">
        <v>73</v>
      </c>
      <c r="AY203" s="14" t="s">
        <v>117</v>
      </c>
      <c r="BE203" s="128">
        <f t="shared" si="34"/>
        <v>0</v>
      </c>
      <c r="BF203" s="128">
        <f t="shared" si="35"/>
        <v>0</v>
      </c>
      <c r="BG203" s="128">
        <f t="shared" si="36"/>
        <v>0</v>
      </c>
      <c r="BH203" s="128">
        <f t="shared" si="37"/>
        <v>0</v>
      </c>
      <c r="BI203" s="128">
        <f t="shared" si="38"/>
        <v>0</v>
      </c>
      <c r="BJ203" s="14" t="s">
        <v>14</v>
      </c>
      <c r="BK203" s="128">
        <f t="shared" si="39"/>
        <v>0</v>
      </c>
      <c r="BL203" s="14" t="s">
        <v>124</v>
      </c>
      <c r="BM203" s="127" t="s">
        <v>378</v>
      </c>
    </row>
    <row r="204" spans="2:65" s="1" customFormat="1" ht="16.5" customHeight="1">
      <c r="B204" s="116"/>
      <c r="C204" s="221" t="s">
        <v>379</v>
      </c>
      <c r="D204" s="221" t="s">
        <v>252</v>
      </c>
      <c r="E204" s="222" t="s">
        <v>380</v>
      </c>
      <c r="F204" s="223" t="s">
        <v>265</v>
      </c>
      <c r="G204" s="224" t="s">
        <v>258</v>
      </c>
      <c r="H204" s="225">
        <v>3</v>
      </c>
      <c r="I204" s="226"/>
      <c r="J204" s="226">
        <f t="shared" si="30"/>
        <v>0</v>
      </c>
      <c r="K204" s="223" t="s">
        <v>3</v>
      </c>
      <c r="L204" s="132"/>
      <c r="M204" s="133" t="s">
        <v>3</v>
      </c>
      <c r="N204" s="134" t="s">
        <v>36</v>
      </c>
      <c r="O204" s="125">
        <v>0</v>
      </c>
      <c r="P204" s="125">
        <f t="shared" si="31"/>
        <v>0</v>
      </c>
      <c r="Q204" s="125">
        <v>0</v>
      </c>
      <c r="R204" s="125">
        <f t="shared" si="32"/>
        <v>0</v>
      </c>
      <c r="S204" s="125">
        <v>0</v>
      </c>
      <c r="T204" s="126">
        <f t="shared" si="33"/>
        <v>0</v>
      </c>
      <c r="AR204" s="127" t="s">
        <v>134</v>
      </c>
      <c r="AT204" s="127" t="s">
        <v>252</v>
      </c>
      <c r="AU204" s="127" t="s">
        <v>73</v>
      </c>
      <c r="AY204" s="14" t="s">
        <v>117</v>
      </c>
      <c r="BE204" s="128">
        <f t="shared" si="34"/>
        <v>0</v>
      </c>
      <c r="BF204" s="128">
        <f t="shared" si="35"/>
        <v>0</v>
      </c>
      <c r="BG204" s="128">
        <f t="shared" si="36"/>
        <v>0</v>
      </c>
      <c r="BH204" s="128">
        <f t="shared" si="37"/>
        <v>0</v>
      </c>
      <c r="BI204" s="128">
        <f t="shared" si="38"/>
        <v>0</v>
      </c>
      <c r="BJ204" s="14" t="s">
        <v>14</v>
      </c>
      <c r="BK204" s="128">
        <f t="shared" si="39"/>
        <v>0</v>
      </c>
      <c r="BL204" s="14" t="s">
        <v>124</v>
      </c>
      <c r="BM204" s="127" t="s">
        <v>381</v>
      </c>
    </row>
    <row r="205" spans="2:65" s="1" customFormat="1" ht="16.5" customHeight="1">
      <c r="B205" s="116"/>
      <c r="C205" s="221" t="s">
        <v>270</v>
      </c>
      <c r="D205" s="221" t="s">
        <v>252</v>
      </c>
      <c r="E205" s="222" t="s">
        <v>382</v>
      </c>
      <c r="F205" s="223" t="s">
        <v>383</v>
      </c>
      <c r="G205" s="224" t="s">
        <v>258</v>
      </c>
      <c r="H205" s="225">
        <v>38</v>
      </c>
      <c r="I205" s="226"/>
      <c r="J205" s="226">
        <f t="shared" si="30"/>
        <v>0</v>
      </c>
      <c r="K205" s="223" t="s">
        <v>3</v>
      </c>
      <c r="L205" s="132"/>
      <c r="M205" s="133" t="s">
        <v>3</v>
      </c>
      <c r="N205" s="134" t="s">
        <v>36</v>
      </c>
      <c r="O205" s="125">
        <v>0</v>
      </c>
      <c r="P205" s="125">
        <f t="shared" si="31"/>
        <v>0</v>
      </c>
      <c r="Q205" s="125">
        <v>0</v>
      </c>
      <c r="R205" s="125">
        <f t="shared" si="32"/>
        <v>0</v>
      </c>
      <c r="S205" s="125">
        <v>0</v>
      </c>
      <c r="T205" s="126">
        <f t="shared" si="33"/>
        <v>0</v>
      </c>
      <c r="AR205" s="127" t="s">
        <v>134</v>
      </c>
      <c r="AT205" s="127" t="s">
        <v>252</v>
      </c>
      <c r="AU205" s="127" t="s">
        <v>73</v>
      </c>
      <c r="AY205" s="14" t="s">
        <v>117</v>
      </c>
      <c r="BE205" s="128">
        <f t="shared" si="34"/>
        <v>0</v>
      </c>
      <c r="BF205" s="128">
        <f t="shared" si="35"/>
        <v>0</v>
      </c>
      <c r="BG205" s="128">
        <f t="shared" si="36"/>
        <v>0</v>
      </c>
      <c r="BH205" s="128">
        <f t="shared" si="37"/>
        <v>0</v>
      </c>
      <c r="BI205" s="128">
        <f t="shared" si="38"/>
        <v>0</v>
      </c>
      <c r="BJ205" s="14" t="s">
        <v>14</v>
      </c>
      <c r="BK205" s="128">
        <f t="shared" si="39"/>
        <v>0</v>
      </c>
      <c r="BL205" s="14" t="s">
        <v>124</v>
      </c>
      <c r="BM205" s="127" t="s">
        <v>384</v>
      </c>
    </row>
    <row r="206" spans="2:65" s="1" customFormat="1" ht="16.5" customHeight="1">
      <c r="B206" s="116"/>
      <c r="C206" s="221" t="s">
        <v>385</v>
      </c>
      <c r="D206" s="221" t="s">
        <v>252</v>
      </c>
      <c r="E206" s="222" t="s">
        <v>386</v>
      </c>
      <c r="F206" s="223" t="s">
        <v>387</v>
      </c>
      <c r="G206" s="224" t="s">
        <v>258</v>
      </c>
      <c r="H206" s="225">
        <v>8</v>
      </c>
      <c r="I206" s="226"/>
      <c r="J206" s="226">
        <f t="shared" si="30"/>
        <v>0</v>
      </c>
      <c r="K206" s="223" t="s">
        <v>3</v>
      </c>
      <c r="L206" s="132"/>
      <c r="M206" s="133" t="s">
        <v>3</v>
      </c>
      <c r="N206" s="134" t="s">
        <v>36</v>
      </c>
      <c r="O206" s="125">
        <v>0</v>
      </c>
      <c r="P206" s="125">
        <f t="shared" si="31"/>
        <v>0</v>
      </c>
      <c r="Q206" s="125">
        <v>0</v>
      </c>
      <c r="R206" s="125">
        <f t="shared" si="32"/>
        <v>0</v>
      </c>
      <c r="S206" s="125">
        <v>0</v>
      </c>
      <c r="T206" s="126">
        <f t="shared" si="33"/>
        <v>0</v>
      </c>
      <c r="AR206" s="127" t="s">
        <v>134</v>
      </c>
      <c r="AT206" s="127" t="s">
        <v>252</v>
      </c>
      <c r="AU206" s="127" t="s">
        <v>73</v>
      </c>
      <c r="AY206" s="14" t="s">
        <v>117</v>
      </c>
      <c r="BE206" s="128">
        <f t="shared" si="34"/>
        <v>0</v>
      </c>
      <c r="BF206" s="128">
        <f t="shared" si="35"/>
        <v>0</v>
      </c>
      <c r="BG206" s="128">
        <f t="shared" si="36"/>
        <v>0</v>
      </c>
      <c r="BH206" s="128">
        <f t="shared" si="37"/>
        <v>0</v>
      </c>
      <c r="BI206" s="128">
        <f t="shared" si="38"/>
        <v>0</v>
      </c>
      <c r="BJ206" s="14" t="s">
        <v>14</v>
      </c>
      <c r="BK206" s="128">
        <f t="shared" si="39"/>
        <v>0</v>
      </c>
      <c r="BL206" s="14" t="s">
        <v>124</v>
      </c>
      <c r="BM206" s="127" t="s">
        <v>388</v>
      </c>
    </row>
    <row r="207" spans="2:65" s="1" customFormat="1" ht="16.5" customHeight="1">
      <c r="B207" s="116"/>
      <c r="C207" s="221" t="s">
        <v>273</v>
      </c>
      <c r="D207" s="221" t="s">
        <v>252</v>
      </c>
      <c r="E207" s="222" t="s">
        <v>389</v>
      </c>
      <c r="F207" s="223" t="s">
        <v>390</v>
      </c>
      <c r="G207" s="224" t="s">
        <v>258</v>
      </c>
      <c r="H207" s="225">
        <v>8</v>
      </c>
      <c r="I207" s="226"/>
      <c r="J207" s="226">
        <f t="shared" si="30"/>
        <v>0</v>
      </c>
      <c r="K207" s="223" t="s">
        <v>3</v>
      </c>
      <c r="L207" s="132"/>
      <c r="M207" s="133" t="s">
        <v>3</v>
      </c>
      <c r="N207" s="134" t="s">
        <v>36</v>
      </c>
      <c r="O207" s="125">
        <v>0</v>
      </c>
      <c r="P207" s="125">
        <f t="shared" si="31"/>
        <v>0</v>
      </c>
      <c r="Q207" s="125">
        <v>0</v>
      </c>
      <c r="R207" s="125">
        <f t="shared" si="32"/>
        <v>0</v>
      </c>
      <c r="S207" s="125">
        <v>0</v>
      </c>
      <c r="T207" s="126">
        <f t="shared" si="33"/>
        <v>0</v>
      </c>
      <c r="AR207" s="127" t="s">
        <v>134</v>
      </c>
      <c r="AT207" s="127" t="s">
        <v>252</v>
      </c>
      <c r="AU207" s="127" t="s">
        <v>73</v>
      </c>
      <c r="AY207" s="14" t="s">
        <v>117</v>
      </c>
      <c r="BE207" s="128">
        <f t="shared" si="34"/>
        <v>0</v>
      </c>
      <c r="BF207" s="128">
        <f t="shared" si="35"/>
        <v>0</v>
      </c>
      <c r="BG207" s="128">
        <f t="shared" si="36"/>
        <v>0</v>
      </c>
      <c r="BH207" s="128">
        <f t="shared" si="37"/>
        <v>0</v>
      </c>
      <c r="BI207" s="128">
        <f t="shared" si="38"/>
        <v>0</v>
      </c>
      <c r="BJ207" s="14" t="s">
        <v>14</v>
      </c>
      <c r="BK207" s="128">
        <f t="shared" si="39"/>
        <v>0</v>
      </c>
      <c r="BL207" s="14" t="s">
        <v>124</v>
      </c>
      <c r="BM207" s="127" t="s">
        <v>391</v>
      </c>
    </row>
    <row r="208" spans="2:65" s="1" customFormat="1" ht="16.5" customHeight="1">
      <c r="B208" s="116"/>
      <c r="C208" s="221" t="s">
        <v>392</v>
      </c>
      <c r="D208" s="221" t="s">
        <v>252</v>
      </c>
      <c r="E208" s="222" t="s">
        <v>393</v>
      </c>
      <c r="F208" s="223" t="s">
        <v>279</v>
      </c>
      <c r="G208" s="224" t="s">
        <v>258</v>
      </c>
      <c r="H208" s="225">
        <v>2</v>
      </c>
      <c r="I208" s="226"/>
      <c r="J208" s="226">
        <f t="shared" si="30"/>
        <v>0</v>
      </c>
      <c r="K208" s="223" t="s">
        <v>3</v>
      </c>
      <c r="L208" s="132"/>
      <c r="M208" s="133" t="s">
        <v>3</v>
      </c>
      <c r="N208" s="134" t="s">
        <v>36</v>
      </c>
      <c r="O208" s="125">
        <v>0</v>
      </c>
      <c r="P208" s="125">
        <f t="shared" si="31"/>
        <v>0</v>
      </c>
      <c r="Q208" s="125">
        <v>0</v>
      </c>
      <c r="R208" s="125">
        <f t="shared" si="32"/>
        <v>0</v>
      </c>
      <c r="S208" s="125">
        <v>0</v>
      </c>
      <c r="T208" s="126">
        <f t="shared" si="33"/>
        <v>0</v>
      </c>
      <c r="AR208" s="127" t="s">
        <v>134</v>
      </c>
      <c r="AT208" s="127" t="s">
        <v>252</v>
      </c>
      <c r="AU208" s="127" t="s">
        <v>73</v>
      </c>
      <c r="AY208" s="14" t="s">
        <v>117</v>
      </c>
      <c r="BE208" s="128">
        <f t="shared" si="34"/>
        <v>0</v>
      </c>
      <c r="BF208" s="128">
        <f t="shared" si="35"/>
        <v>0</v>
      </c>
      <c r="BG208" s="128">
        <f t="shared" si="36"/>
        <v>0</v>
      </c>
      <c r="BH208" s="128">
        <f t="shared" si="37"/>
        <v>0</v>
      </c>
      <c r="BI208" s="128">
        <f t="shared" si="38"/>
        <v>0</v>
      </c>
      <c r="BJ208" s="14" t="s">
        <v>14</v>
      </c>
      <c r="BK208" s="128">
        <f t="shared" si="39"/>
        <v>0</v>
      </c>
      <c r="BL208" s="14" t="s">
        <v>124</v>
      </c>
      <c r="BM208" s="127" t="s">
        <v>394</v>
      </c>
    </row>
    <row r="209" spans="2:65" s="1" customFormat="1" ht="16.5" customHeight="1">
      <c r="B209" s="116"/>
      <c r="C209" s="221" t="s">
        <v>277</v>
      </c>
      <c r="D209" s="221" t="s">
        <v>252</v>
      </c>
      <c r="E209" s="222" t="s">
        <v>395</v>
      </c>
      <c r="F209" s="223" t="s">
        <v>396</v>
      </c>
      <c r="G209" s="224" t="s">
        <v>148</v>
      </c>
      <c r="H209" s="225">
        <v>132</v>
      </c>
      <c r="I209" s="226"/>
      <c r="J209" s="226">
        <f t="shared" si="30"/>
        <v>0</v>
      </c>
      <c r="K209" s="223" t="s">
        <v>3</v>
      </c>
      <c r="L209" s="132"/>
      <c r="M209" s="133" t="s">
        <v>3</v>
      </c>
      <c r="N209" s="134" t="s">
        <v>36</v>
      </c>
      <c r="O209" s="125">
        <v>0</v>
      </c>
      <c r="P209" s="125">
        <f t="shared" si="31"/>
        <v>0</v>
      </c>
      <c r="Q209" s="125">
        <v>0</v>
      </c>
      <c r="R209" s="125">
        <f t="shared" si="32"/>
        <v>0</v>
      </c>
      <c r="S209" s="125">
        <v>0</v>
      </c>
      <c r="T209" s="126">
        <f t="shared" si="33"/>
        <v>0</v>
      </c>
      <c r="AR209" s="127" t="s">
        <v>134</v>
      </c>
      <c r="AT209" s="127" t="s">
        <v>252</v>
      </c>
      <c r="AU209" s="127" t="s">
        <v>73</v>
      </c>
      <c r="AY209" s="14" t="s">
        <v>117</v>
      </c>
      <c r="BE209" s="128">
        <f t="shared" si="34"/>
        <v>0</v>
      </c>
      <c r="BF209" s="128">
        <f t="shared" si="35"/>
        <v>0</v>
      </c>
      <c r="BG209" s="128">
        <f t="shared" si="36"/>
        <v>0</v>
      </c>
      <c r="BH209" s="128">
        <f t="shared" si="37"/>
        <v>0</v>
      </c>
      <c r="BI209" s="128">
        <f t="shared" si="38"/>
        <v>0</v>
      </c>
      <c r="BJ209" s="14" t="s">
        <v>14</v>
      </c>
      <c r="BK209" s="128">
        <f t="shared" si="39"/>
        <v>0</v>
      </c>
      <c r="BL209" s="14" t="s">
        <v>124</v>
      </c>
      <c r="BM209" s="127" t="s">
        <v>397</v>
      </c>
    </row>
    <row r="210" spans="2:65" s="1" customFormat="1" ht="24.15" customHeight="1">
      <c r="B210" s="116"/>
      <c r="C210" s="117">
        <v>75</v>
      </c>
      <c r="D210" s="117" t="s">
        <v>119</v>
      </c>
      <c r="E210" s="118" t="s">
        <v>398</v>
      </c>
      <c r="F210" s="119" t="s">
        <v>399</v>
      </c>
      <c r="G210" s="120" t="s">
        <v>148</v>
      </c>
      <c r="H210" s="121">
        <v>42</v>
      </c>
      <c r="I210" s="122"/>
      <c r="J210" s="122">
        <f t="shared" si="30"/>
        <v>0</v>
      </c>
      <c r="K210" s="119" t="s">
        <v>3</v>
      </c>
      <c r="L210" s="26"/>
      <c r="M210" s="123" t="s">
        <v>3</v>
      </c>
      <c r="N210" s="124" t="s">
        <v>36</v>
      </c>
      <c r="O210" s="125">
        <v>0</v>
      </c>
      <c r="P210" s="125">
        <f t="shared" si="31"/>
        <v>0</v>
      </c>
      <c r="Q210" s="125">
        <v>0</v>
      </c>
      <c r="R210" s="125">
        <f t="shared" si="32"/>
        <v>0</v>
      </c>
      <c r="S210" s="125">
        <v>0</v>
      </c>
      <c r="T210" s="126">
        <f t="shared" si="33"/>
        <v>0</v>
      </c>
      <c r="AR210" s="127" t="s">
        <v>124</v>
      </c>
      <c r="AT210" s="127" t="s">
        <v>119</v>
      </c>
      <c r="AU210" s="127" t="s">
        <v>73</v>
      </c>
      <c r="AY210" s="14" t="s">
        <v>117</v>
      </c>
      <c r="BE210" s="128">
        <f t="shared" si="34"/>
        <v>0</v>
      </c>
      <c r="BF210" s="128">
        <f t="shared" si="35"/>
        <v>0</v>
      </c>
      <c r="BG210" s="128">
        <f t="shared" si="36"/>
        <v>0</v>
      </c>
      <c r="BH210" s="128">
        <f t="shared" si="37"/>
        <v>0</v>
      </c>
      <c r="BI210" s="128">
        <f t="shared" si="38"/>
        <v>0</v>
      </c>
      <c r="BJ210" s="14" t="s">
        <v>14</v>
      </c>
      <c r="BK210" s="128">
        <f t="shared" si="39"/>
        <v>0</v>
      </c>
      <c r="BL210" s="14" t="s">
        <v>124</v>
      </c>
      <c r="BM210" s="127" t="s">
        <v>400</v>
      </c>
    </row>
    <row r="211" spans="2:65" s="1" customFormat="1" ht="21.75" customHeight="1">
      <c r="B211" s="116"/>
      <c r="C211" s="221" t="s">
        <v>280</v>
      </c>
      <c r="D211" s="221" t="s">
        <v>252</v>
      </c>
      <c r="E211" s="222" t="s">
        <v>401</v>
      </c>
      <c r="F211" s="223" t="s">
        <v>402</v>
      </c>
      <c r="G211" s="224" t="s">
        <v>148</v>
      </c>
      <c r="H211" s="225">
        <v>40</v>
      </c>
      <c r="I211" s="226"/>
      <c r="J211" s="226">
        <f t="shared" si="30"/>
        <v>0</v>
      </c>
      <c r="K211" s="223" t="s">
        <v>3</v>
      </c>
      <c r="L211" s="132"/>
      <c r="M211" s="133" t="s">
        <v>3</v>
      </c>
      <c r="N211" s="134" t="s">
        <v>36</v>
      </c>
      <c r="O211" s="125">
        <v>0</v>
      </c>
      <c r="P211" s="125">
        <f t="shared" si="31"/>
        <v>0</v>
      </c>
      <c r="Q211" s="125">
        <v>0</v>
      </c>
      <c r="R211" s="125">
        <f t="shared" si="32"/>
        <v>0</v>
      </c>
      <c r="S211" s="125">
        <v>0</v>
      </c>
      <c r="T211" s="126">
        <f t="shared" si="33"/>
        <v>0</v>
      </c>
      <c r="AR211" s="127" t="s">
        <v>134</v>
      </c>
      <c r="AT211" s="127" t="s">
        <v>252</v>
      </c>
      <c r="AU211" s="127" t="s">
        <v>73</v>
      </c>
      <c r="AY211" s="14" t="s">
        <v>117</v>
      </c>
      <c r="BE211" s="128">
        <f t="shared" si="34"/>
        <v>0</v>
      </c>
      <c r="BF211" s="128">
        <f t="shared" si="35"/>
        <v>0</v>
      </c>
      <c r="BG211" s="128">
        <f t="shared" si="36"/>
        <v>0</v>
      </c>
      <c r="BH211" s="128">
        <f t="shared" si="37"/>
        <v>0</v>
      </c>
      <c r="BI211" s="128">
        <f t="shared" si="38"/>
        <v>0</v>
      </c>
      <c r="BJ211" s="14" t="s">
        <v>14</v>
      </c>
      <c r="BK211" s="128">
        <f t="shared" si="39"/>
        <v>0</v>
      </c>
      <c r="BL211" s="14" t="s">
        <v>124</v>
      </c>
      <c r="BM211" s="127" t="s">
        <v>403</v>
      </c>
    </row>
    <row r="212" spans="2:65" s="1" customFormat="1" ht="16.5" customHeight="1">
      <c r="B212" s="116"/>
      <c r="C212" s="221" t="s">
        <v>404</v>
      </c>
      <c r="D212" s="221" t="s">
        <v>252</v>
      </c>
      <c r="E212" s="222" t="s">
        <v>405</v>
      </c>
      <c r="F212" s="223" t="s">
        <v>406</v>
      </c>
      <c r="G212" s="224" t="s">
        <v>258</v>
      </c>
      <c r="H212" s="225">
        <v>21</v>
      </c>
      <c r="I212" s="226"/>
      <c r="J212" s="226">
        <f t="shared" si="30"/>
        <v>0</v>
      </c>
      <c r="K212" s="223" t="s">
        <v>3</v>
      </c>
      <c r="L212" s="132"/>
      <c r="M212" s="133" t="s">
        <v>3</v>
      </c>
      <c r="N212" s="134" t="s">
        <v>36</v>
      </c>
      <c r="O212" s="125">
        <v>0</v>
      </c>
      <c r="P212" s="125">
        <f t="shared" si="31"/>
        <v>0</v>
      </c>
      <c r="Q212" s="125">
        <v>0</v>
      </c>
      <c r="R212" s="125">
        <f t="shared" si="32"/>
        <v>0</v>
      </c>
      <c r="S212" s="125">
        <v>0</v>
      </c>
      <c r="T212" s="126">
        <f t="shared" si="33"/>
        <v>0</v>
      </c>
      <c r="AR212" s="127" t="s">
        <v>134</v>
      </c>
      <c r="AT212" s="127" t="s">
        <v>252</v>
      </c>
      <c r="AU212" s="127" t="s">
        <v>73</v>
      </c>
      <c r="AY212" s="14" t="s">
        <v>117</v>
      </c>
      <c r="BE212" s="128">
        <f t="shared" si="34"/>
        <v>0</v>
      </c>
      <c r="BF212" s="128">
        <f t="shared" si="35"/>
        <v>0</v>
      </c>
      <c r="BG212" s="128">
        <f t="shared" si="36"/>
        <v>0</v>
      </c>
      <c r="BH212" s="128">
        <f t="shared" si="37"/>
        <v>0</v>
      </c>
      <c r="BI212" s="128">
        <f t="shared" si="38"/>
        <v>0</v>
      </c>
      <c r="BJ212" s="14" t="s">
        <v>14</v>
      </c>
      <c r="BK212" s="128">
        <f t="shared" si="39"/>
        <v>0</v>
      </c>
      <c r="BL212" s="14" t="s">
        <v>124</v>
      </c>
      <c r="BM212" s="127" t="s">
        <v>407</v>
      </c>
    </row>
    <row r="213" spans="2:65" s="1" customFormat="1" ht="16.5" customHeight="1">
      <c r="B213" s="116"/>
      <c r="C213" s="221" t="s">
        <v>284</v>
      </c>
      <c r="D213" s="221" t="s">
        <v>252</v>
      </c>
      <c r="E213" s="222" t="s">
        <v>408</v>
      </c>
      <c r="F213" s="223" t="s">
        <v>387</v>
      </c>
      <c r="G213" s="224" t="s">
        <v>258</v>
      </c>
      <c r="H213" s="225">
        <v>1</v>
      </c>
      <c r="I213" s="226"/>
      <c r="J213" s="226">
        <f t="shared" si="30"/>
        <v>0</v>
      </c>
      <c r="K213" s="223" t="s">
        <v>3</v>
      </c>
      <c r="L213" s="132"/>
      <c r="M213" s="133" t="s">
        <v>3</v>
      </c>
      <c r="N213" s="134" t="s">
        <v>36</v>
      </c>
      <c r="O213" s="125">
        <v>0</v>
      </c>
      <c r="P213" s="125">
        <f t="shared" si="31"/>
        <v>0</v>
      </c>
      <c r="Q213" s="125">
        <v>0</v>
      </c>
      <c r="R213" s="125">
        <f t="shared" si="32"/>
        <v>0</v>
      </c>
      <c r="S213" s="125">
        <v>0</v>
      </c>
      <c r="T213" s="126">
        <f t="shared" si="33"/>
        <v>0</v>
      </c>
      <c r="AR213" s="127" t="s">
        <v>134</v>
      </c>
      <c r="AT213" s="127" t="s">
        <v>252</v>
      </c>
      <c r="AU213" s="127" t="s">
        <v>73</v>
      </c>
      <c r="AY213" s="14" t="s">
        <v>117</v>
      </c>
      <c r="BE213" s="128">
        <f t="shared" si="34"/>
        <v>0</v>
      </c>
      <c r="BF213" s="128">
        <f t="shared" si="35"/>
        <v>0</v>
      </c>
      <c r="BG213" s="128">
        <f t="shared" si="36"/>
        <v>0</v>
      </c>
      <c r="BH213" s="128">
        <f t="shared" si="37"/>
        <v>0</v>
      </c>
      <c r="BI213" s="128">
        <f t="shared" si="38"/>
        <v>0</v>
      </c>
      <c r="BJ213" s="14" t="s">
        <v>14</v>
      </c>
      <c r="BK213" s="128">
        <f t="shared" si="39"/>
        <v>0</v>
      </c>
      <c r="BL213" s="14" t="s">
        <v>124</v>
      </c>
      <c r="BM213" s="127" t="s">
        <v>409</v>
      </c>
    </row>
    <row r="214" spans="2:65" s="1" customFormat="1" ht="16.5" customHeight="1">
      <c r="B214" s="116"/>
      <c r="C214" s="221" t="s">
        <v>410</v>
      </c>
      <c r="D214" s="221" t="s">
        <v>252</v>
      </c>
      <c r="E214" s="222" t="s">
        <v>411</v>
      </c>
      <c r="F214" s="223" t="s">
        <v>390</v>
      </c>
      <c r="G214" s="224" t="s">
        <v>258</v>
      </c>
      <c r="H214" s="225">
        <v>1</v>
      </c>
      <c r="I214" s="226"/>
      <c r="J214" s="226">
        <f t="shared" si="30"/>
        <v>0</v>
      </c>
      <c r="K214" s="223" t="s">
        <v>3</v>
      </c>
      <c r="L214" s="132"/>
      <c r="M214" s="133" t="s">
        <v>3</v>
      </c>
      <c r="N214" s="134" t="s">
        <v>36</v>
      </c>
      <c r="O214" s="125">
        <v>0</v>
      </c>
      <c r="P214" s="125">
        <f t="shared" si="31"/>
        <v>0</v>
      </c>
      <c r="Q214" s="125">
        <v>0</v>
      </c>
      <c r="R214" s="125">
        <f t="shared" si="32"/>
        <v>0</v>
      </c>
      <c r="S214" s="125">
        <v>0</v>
      </c>
      <c r="T214" s="126">
        <f t="shared" si="33"/>
        <v>0</v>
      </c>
      <c r="AR214" s="127" t="s">
        <v>134</v>
      </c>
      <c r="AT214" s="127" t="s">
        <v>252</v>
      </c>
      <c r="AU214" s="127" t="s">
        <v>73</v>
      </c>
      <c r="AY214" s="14" t="s">
        <v>117</v>
      </c>
      <c r="BE214" s="128">
        <f t="shared" si="34"/>
        <v>0</v>
      </c>
      <c r="BF214" s="128">
        <f t="shared" si="35"/>
        <v>0</v>
      </c>
      <c r="BG214" s="128">
        <f t="shared" si="36"/>
        <v>0</v>
      </c>
      <c r="BH214" s="128">
        <f t="shared" si="37"/>
        <v>0</v>
      </c>
      <c r="BI214" s="128">
        <f t="shared" si="38"/>
        <v>0</v>
      </c>
      <c r="BJ214" s="14" t="s">
        <v>14</v>
      </c>
      <c r="BK214" s="128">
        <f t="shared" si="39"/>
        <v>0</v>
      </c>
      <c r="BL214" s="14" t="s">
        <v>124</v>
      </c>
      <c r="BM214" s="127" t="s">
        <v>412</v>
      </c>
    </row>
    <row r="215" spans="2:65" s="1" customFormat="1" ht="16.5" customHeight="1">
      <c r="B215" s="116"/>
      <c r="C215" s="221" t="s">
        <v>287</v>
      </c>
      <c r="D215" s="221" t="s">
        <v>252</v>
      </c>
      <c r="E215" s="222" t="s">
        <v>413</v>
      </c>
      <c r="F215" s="223" t="s">
        <v>396</v>
      </c>
      <c r="G215" s="224" t="s">
        <v>148</v>
      </c>
      <c r="H215" s="225">
        <v>42</v>
      </c>
      <c r="I215" s="226"/>
      <c r="J215" s="226">
        <f t="shared" si="30"/>
        <v>0</v>
      </c>
      <c r="K215" s="223" t="s">
        <v>3</v>
      </c>
      <c r="L215" s="132"/>
      <c r="M215" s="133" t="s">
        <v>3</v>
      </c>
      <c r="N215" s="134" t="s">
        <v>36</v>
      </c>
      <c r="O215" s="125">
        <v>0</v>
      </c>
      <c r="P215" s="125">
        <f t="shared" si="31"/>
        <v>0</v>
      </c>
      <c r="Q215" s="125">
        <v>0</v>
      </c>
      <c r="R215" s="125">
        <f t="shared" si="32"/>
        <v>0</v>
      </c>
      <c r="S215" s="125">
        <v>0</v>
      </c>
      <c r="T215" s="126">
        <f t="shared" si="33"/>
        <v>0</v>
      </c>
      <c r="AR215" s="127" t="s">
        <v>134</v>
      </c>
      <c r="AT215" s="127" t="s">
        <v>252</v>
      </c>
      <c r="AU215" s="127" t="s">
        <v>73</v>
      </c>
      <c r="AY215" s="14" t="s">
        <v>117</v>
      </c>
      <c r="BE215" s="128">
        <f t="shared" si="34"/>
        <v>0</v>
      </c>
      <c r="BF215" s="128">
        <f t="shared" si="35"/>
        <v>0</v>
      </c>
      <c r="BG215" s="128">
        <f t="shared" si="36"/>
        <v>0</v>
      </c>
      <c r="BH215" s="128">
        <f t="shared" si="37"/>
        <v>0</v>
      </c>
      <c r="BI215" s="128">
        <f t="shared" si="38"/>
        <v>0</v>
      </c>
      <c r="BJ215" s="14" t="s">
        <v>14</v>
      </c>
      <c r="BK215" s="128">
        <f t="shared" si="39"/>
        <v>0</v>
      </c>
      <c r="BL215" s="14" t="s">
        <v>124</v>
      </c>
      <c r="BM215" s="127" t="s">
        <v>414</v>
      </c>
    </row>
    <row r="216" spans="2:65" s="1" customFormat="1" ht="24.15" customHeight="1">
      <c r="B216" s="116"/>
      <c r="C216" s="117" t="s">
        <v>415</v>
      </c>
      <c r="D216" s="117" t="s">
        <v>119</v>
      </c>
      <c r="E216" s="118" t="s">
        <v>416</v>
      </c>
      <c r="F216" s="119" t="s">
        <v>417</v>
      </c>
      <c r="G216" s="120" t="s">
        <v>148</v>
      </c>
      <c r="H216" s="121">
        <v>328</v>
      </c>
      <c r="I216" s="122"/>
      <c r="J216" s="122">
        <f t="shared" si="30"/>
        <v>0</v>
      </c>
      <c r="K216" s="119" t="s">
        <v>3</v>
      </c>
      <c r="L216" s="26"/>
      <c r="M216" s="123" t="s">
        <v>3</v>
      </c>
      <c r="N216" s="124" t="s">
        <v>36</v>
      </c>
      <c r="O216" s="125">
        <v>0</v>
      </c>
      <c r="P216" s="125">
        <f t="shared" si="31"/>
        <v>0</v>
      </c>
      <c r="Q216" s="125">
        <v>0</v>
      </c>
      <c r="R216" s="125">
        <f t="shared" si="32"/>
        <v>0</v>
      </c>
      <c r="S216" s="125">
        <v>0</v>
      </c>
      <c r="T216" s="126">
        <f t="shared" si="33"/>
        <v>0</v>
      </c>
      <c r="AR216" s="127" t="s">
        <v>124</v>
      </c>
      <c r="AT216" s="127" t="s">
        <v>119</v>
      </c>
      <c r="AU216" s="127" t="s">
        <v>73</v>
      </c>
      <c r="AY216" s="14" t="s">
        <v>117</v>
      </c>
      <c r="BE216" s="128">
        <f t="shared" si="34"/>
        <v>0</v>
      </c>
      <c r="BF216" s="128">
        <f t="shared" si="35"/>
        <v>0</v>
      </c>
      <c r="BG216" s="128">
        <f t="shared" si="36"/>
        <v>0</v>
      </c>
      <c r="BH216" s="128">
        <f t="shared" si="37"/>
        <v>0</v>
      </c>
      <c r="BI216" s="128">
        <f t="shared" si="38"/>
        <v>0</v>
      </c>
      <c r="BJ216" s="14" t="s">
        <v>14</v>
      </c>
      <c r="BK216" s="128">
        <f t="shared" si="39"/>
        <v>0</v>
      </c>
      <c r="BL216" s="14" t="s">
        <v>124</v>
      </c>
      <c r="BM216" s="127" t="s">
        <v>418</v>
      </c>
    </row>
    <row r="217" spans="2:65" s="1" customFormat="1" ht="21.75" customHeight="1">
      <c r="B217" s="116"/>
      <c r="C217" s="221" t="s">
        <v>292</v>
      </c>
      <c r="D217" s="221" t="s">
        <v>252</v>
      </c>
      <c r="E217" s="222" t="s">
        <v>419</v>
      </c>
      <c r="F217" s="223" t="s">
        <v>420</v>
      </c>
      <c r="G217" s="224" t="s">
        <v>148</v>
      </c>
      <c r="H217" s="225">
        <v>290</v>
      </c>
      <c r="I217" s="226"/>
      <c r="J217" s="226">
        <f t="shared" si="30"/>
        <v>0</v>
      </c>
      <c r="K217" s="223" t="s">
        <v>3</v>
      </c>
      <c r="L217" s="132"/>
      <c r="M217" s="133" t="s">
        <v>3</v>
      </c>
      <c r="N217" s="134" t="s">
        <v>36</v>
      </c>
      <c r="O217" s="125">
        <v>0</v>
      </c>
      <c r="P217" s="125">
        <f t="shared" si="31"/>
        <v>0</v>
      </c>
      <c r="Q217" s="125">
        <v>0</v>
      </c>
      <c r="R217" s="125">
        <f t="shared" si="32"/>
        <v>0</v>
      </c>
      <c r="S217" s="125">
        <v>0</v>
      </c>
      <c r="T217" s="126">
        <f t="shared" si="33"/>
        <v>0</v>
      </c>
      <c r="AR217" s="127" t="s">
        <v>134</v>
      </c>
      <c r="AT217" s="127" t="s">
        <v>252</v>
      </c>
      <c r="AU217" s="127" t="s">
        <v>73</v>
      </c>
      <c r="AY217" s="14" t="s">
        <v>117</v>
      </c>
      <c r="BE217" s="128">
        <f t="shared" si="34"/>
        <v>0</v>
      </c>
      <c r="BF217" s="128">
        <f t="shared" si="35"/>
        <v>0</v>
      </c>
      <c r="BG217" s="128">
        <f t="shared" si="36"/>
        <v>0</v>
      </c>
      <c r="BH217" s="128">
        <f t="shared" si="37"/>
        <v>0</v>
      </c>
      <c r="BI217" s="128">
        <f t="shared" si="38"/>
        <v>0</v>
      </c>
      <c r="BJ217" s="14" t="s">
        <v>14</v>
      </c>
      <c r="BK217" s="128">
        <f t="shared" si="39"/>
        <v>0</v>
      </c>
      <c r="BL217" s="14" t="s">
        <v>124</v>
      </c>
      <c r="BM217" s="127" t="s">
        <v>421</v>
      </c>
    </row>
    <row r="218" spans="2:65" s="1" customFormat="1" ht="16.5" customHeight="1">
      <c r="B218" s="116"/>
      <c r="C218" s="221" t="s">
        <v>422</v>
      </c>
      <c r="D218" s="221" t="s">
        <v>252</v>
      </c>
      <c r="E218" s="222" t="s">
        <v>423</v>
      </c>
      <c r="F218" s="223" t="s">
        <v>424</v>
      </c>
      <c r="G218" s="224" t="s">
        <v>258</v>
      </c>
      <c r="H218" s="225">
        <v>13</v>
      </c>
      <c r="I218" s="226"/>
      <c r="J218" s="226">
        <f t="shared" si="30"/>
        <v>0</v>
      </c>
      <c r="K218" s="223" t="s">
        <v>3</v>
      </c>
      <c r="L218" s="132"/>
      <c r="M218" s="133" t="s">
        <v>3</v>
      </c>
      <c r="N218" s="134" t="s">
        <v>36</v>
      </c>
      <c r="O218" s="125">
        <v>0</v>
      </c>
      <c r="P218" s="125">
        <f t="shared" si="31"/>
        <v>0</v>
      </c>
      <c r="Q218" s="125">
        <v>0</v>
      </c>
      <c r="R218" s="125">
        <f t="shared" si="32"/>
        <v>0</v>
      </c>
      <c r="S218" s="125">
        <v>0</v>
      </c>
      <c r="T218" s="126">
        <f t="shared" si="33"/>
        <v>0</v>
      </c>
      <c r="AR218" s="127" t="s">
        <v>134</v>
      </c>
      <c r="AT218" s="127" t="s">
        <v>252</v>
      </c>
      <c r="AU218" s="127" t="s">
        <v>73</v>
      </c>
      <c r="AY218" s="14" t="s">
        <v>117</v>
      </c>
      <c r="BE218" s="128">
        <f t="shared" si="34"/>
        <v>0</v>
      </c>
      <c r="BF218" s="128">
        <f t="shared" si="35"/>
        <v>0</v>
      </c>
      <c r="BG218" s="128">
        <f t="shared" si="36"/>
        <v>0</v>
      </c>
      <c r="BH218" s="128">
        <f t="shared" si="37"/>
        <v>0</v>
      </c>
      <c r="BI218" s="128">
        <f t="shared" si="38"/>
        <v>0</v>
      </c>
      <c r="BJ218" s="14" t="s">
        <v>14</v>
      </c>
      <c r="BK218" s="128">
        <f t="shared" si="39"/>
        <v>0</v>
      </c>
      <c r="BL218" s="14" t="s">
        <v>124</v>
      </c>
      <c r="BM218" s="127" t="s">
        <v>425</v>
      </c>
    </row>
    <row r="219" spans="2:65" s="1" customFormat="1" ht="16.5" customHeight="1">
      <c r="B219" s="116"/>
      <c r="C219" s="221" t="s">
        <v>295</v>
      </c>
      <c r="D219" s="221" t="s">
        <v>252</v>
      </c>
      <c r="E219" s="222" t="s">
        <v>426</v>
      </c>
      <c r="F219" s="223" t="s">
        <v>427</v>
      </c>
      <c r="G219" s="224" t="s">
        <v>258</v>
      </c>
      <c r="H219" s="225">
        <v>3</v>
      </c>
      <c r="I219" s="226"/>
      <c r="J219" s="226">
        <f t="shared" si="30"/>
        <v>0</v>
      </c>
      <c r="K219" s="223" t="s">
        <v>3</v>
      </c>
      <c r="L219" s="132"/>
      <c r="M219" s="133" t="s">
        <v>3</v>
      </c>
      <c r="N219" s="134" t="s">
        <v>36</v>
      </c>
      <c r="O219" s="125">
        <v>0</v>
      </c>
      <c r="P219" s="125">
        <f t="shared" si="31"/>
        <v>0</v>
      </c>
      <c r="Q219" s="125">
        <v>0</v>
      </c>
      <c r="R219" s="125">
        <f t="shared" si="32"/>
        <v>0</v>
      </c>
      <c r="S219" s="125">
        <v>0</v>
      </c>
      <c r="T219" s="126">
        <f t="shared" si="33"/>
        <v>0</v>
      </c>
      <c r="AR219" s="127" t="s">
        <v>134</v>
      </c>
      <c r="AT219" s="127" t="s">
        <v>252</v>
      </c>
      <c r="AU219" s="127" t="s">
        <v>73</v>
      </c>
      <c r="AY219" s="14" t="s">
        <v>117</v>
      </c>
      <c r="BE219" s="128">
        <f t="shared" si="34"/>
        <v>0</v>
      </c>
      <c r="BF219" s="128">
        <f t="shared" si="35"/>
        <v>0</v>
      </c>
      <c r="BG219" s="128">
        <f t="shared" si="36"/>
        <v>0</v>
      </c>
      <c r="BH219" s="128">
        <f t="shared" si="37"/>
        <v>0</v>
      </c>
      <c r="BI219" s="128">
        <f t="shared" si="38"/>
        <v>0</v>
      </c>
      <c r="BJ219" s="14" t="s">
        <v>14</v>
      </c>
      <c r="BK219" s="128">
        <f t="shared" si="39"/>
        <v>0</v>
      </c>
      <c r="BL219" s="14" t="s">
        <v>124</v>
      </c>
      <c r="BM219" s="127" t="s">
        <v>428</v>
      </c>
    </row>
    <row r="220" spans="2:65" s="1" customFormat="1" ht="16.5" customHeight="1">
      <c r="B220" s="116"/>
      <c r="C220" s="221" t="s">
        <v>429</v>
      </c>
      <c r="D220" s="221" t="s">
        <v>252</v>
      </c>
      <c r="E220" s="222" t="s">
        <v>430</v>
      </c>
      <c r="F220" s="223" t="s">
        <v>265</v>
      </c>
      <c r="G220" s="224" t="s">
        <v>258</v>
      </c>
      <c r="H220" s="225">
        <v>4</v>
      </c>
      <c r="I220" s="226"/>
      <c r="J220" s="226">
        <f t="shared" si="30"/>
        <v>0</v>
      </c>
      <c r="K220" s="223" t="s">
        <v>3</v>
      </c>
      <c r="L220" s="132"/>
      <c r="M220" s="133" t="s">
        <v>3</v>
      </c>
      <c r="N220" s="134" t="s">
        <v>36</v>
      </c>
      <c r="O220" s="125">
        <v>0</v>
      </c>
      <c r="P220" s="125">
        <f t="shared" si="31"/>
        <v>0</v>
      </c>
      <c r="Q220" s="125">
        <v>0</v>
      </c>
      <c r="R220" s="125">
        <f t="shared" si="32"/>
        <v>0</v>
      </c>
      <c r="S220" s="125">
        <v>0</v>
      </c>
      <c r="T220" s="126">
        <f t="shared" si="33"/>
        <v>0</v>
      </c>
      <c r="AR220" s="127" t="s">
        <v>134</v>
      </c>
      <c r="AT220" s="127" t="s">
        <v>252</v>
      </c>
      <c r="AU220" s="127" t="s">
        <v>73</v>
      </c>
      <c r="AY220" s="14" t="s">
        <v>117</v>
      </c>
      <c r="BE220" s="128">
        <f t="shared" si="34"/>
        <v>0</v>
      </c>
      <c r="BF220" s="128">
        <f t="shared" si="35"/>
        <v>0</v>
      </c>
      <c r="BG220" s="128">
        <f t="shared" si="36"/>
        <v>0</v>
      </c>
      <c r="BH220" s="128">
        <f t="shared" si="37"/>
        <v>0</v>
      </c>
      <c r="BI220" s="128">
        <f t="shared" si="38"/>
        <v>0</v>
      </c>
      <c r="BJ220" s="14" t="s">
        <v>14</v>
      </c>
      <c r="BK220" s="128">
        <f t="shared" si="39"/>
        <v>0</v>
      </c>
      <c r="BL220" s="14" t="s">
        <v>124</v>
      </c>
      <c r="BM220" s="127" t="s">
        <v>431</v>
      </c>
    </row>
    <row r="221" spans="2:65" s="1" customFormat="1" ht="16.5" customHeight="1">
      <c r="B221" s="116"/>
      <c r="C221" s="221" t="s">
        <v>299</v>
      </c>
      <c r="D221" s="221" t="s">
        <v>252</v>
      </c>
      <c r="E221" s="222" t="s">
        <v>432</v>
      </c>
      <c r="F221" s="223" t="s">
        <v>433</v>
      </c>
      <c r="G221" s="224" t="s">
        <v>258</v>
      </c>
      <c r="H221" s="225">
        <v>85</v>
      </c>
      <c r="I221" s="226"/>
      <c r="J221" s="226">
        <f t="shared" si="30"/>
        <v>0</v>
      </c>
      <c r="K221" s="223" t="s">
        <v>3</v>
      </c>
      <c r="L221" s="132"/>
      <c r="M221" s="133" t="s">
        <v>3</v>
      </c>
      <c r="N221" s="134" t="s">
        <v>36</v>
      </c>
      <c r="O221" s="125">
        <v>0</v>
      </c>
      <c r="P221" s="125">
        <f t="shared" si="31"/>
        <v>0</v>
      </c>
      <c r="Q221" s="125">
        <v>0</v>
      </c>
      <c r="R221" s="125">
        <f t="shared" si="32"/>
        <v>0</v>
      </c>
      <c r="S221" s="125">
        <v>0</v>
      </c>
      <c r="T221" s="126">
        <f t="shared" si="33"/>
        <v>0</v>
      </c>
      <c r="AR221" s="127" t="s">
        <v>134</v>
      </c>
      <c r="AT221" s="127" t="s">
        <v>252</v>
      </c>
      <c r="AU221" s="127" t="s">
        <v>73</v>
      </c>
      <c r="AY221" s="14" t="s">
        <v>117</v>
      </c>
      <c r="BE221" s="128">
        <f t="shared" si="34"/>
        <v>0</v>
      </c>
      <c r="BF221" s="128">
        <f t="shared" si="35"/>
        <v>0</v>
      </c>
      <c r="BG221" s="128">
        <f t="shared" si="36"/>
        <v>0</v>
      </c>
      <c r="BH221" s="128">
        <f t="shared" si="37"/>
        <v>0</v>
      </c>
      <c r="BI221" s="128">
        <f t="shared" si="38"/>
        <v>0</v>
      </c>
      <c r="BJ221" s="14" t="s">
        <v>14</v>
      </c>
      <c r="BK221" s="128">
        <f t="shared" si="39"/>
        <v>0</v>
      </c>
      <c r="BL221" s="14" t="s">
        <v>124</v>
      </c>
      <c r="BM221" s="127" t="s">
        <v>434</v>
      </c>
    </row>
    <row r="222" spans="2:65" s="1" customFormat="1" ht="16.5" customHeight="1">
      <c r="B222" s="116"/>
      <c r="C222" s="221" t="s">
        <v>435</v>
      </c>
      <c r="D222" s="221" t="s">
        <v>252</v>
      </c>
      <c r="E222" s="222" t="s">
        <v>436</v>
      </c>
      <c r="F222" s="223" t="s">
        <v>437</v>
      </c>
      <c r="G222" s="224" t="s">
        <v>258</v>
      </c>
      <c r="H222" s="225">
        <v>1</v>
      </c>
      <c r="I222" s="226"/>
      <c r="J222" s="226">
        <f t="shared" si="30"/>
        <v>0</v>
      </c>
      <c r="K222" s="223" t="s">
        <v>3</v>
      </c>
      <c r="L222" s="132"/>
      <c r="M222" s="133" t="s">
        <v>3</v>
      </c>
      <c r="N222" s="134" t="s">
        <v>36</v>
      </c>
      <c r="O222" s="125">
        <v>0</v>
      </c>
      <c r="P222" s="125">
        <f t="shared" si="31"/>
        <v>0</v>
      </c>
      <c r="Q222" s="125">
        <v>0</v>
      </c>
      <c r="R222" s="125">
        <f t="shared" si="32"/>
        <v>0</v>
      </c>
      <c r="S222" s="125">
        <v>0</v>
      </c>
      <c r="T222" s="126">
        <f t="shared" si="33"/>
        <v>0</v>
      </c>
      <c r="AR222" s="127" t="s">
        <v>134</v>
      </c>
      <c r="AT222" s="127" t="s">
        <v>252</v>
      </c>
      <c r="AU222" s="127" t="s">
        <v>73</v>
      </c>
      <c r="AY222" s="14" t="s">
        <v>117</v>
      </c>
      <c r="BE222" s="128">
        <f t="shared" si="34"/>
        <v>0</v>
      </c>
      <c r="BF222" s="128">
        <f t="shared" si="35"/>
        <v>0</v>
      </c>
      <c r="BG222" s="128">
        <f t="shared" si="36"/>
        <v>0</v>
      </c>
      <c r="BH222" s="128">
        <f t="shared" si="37"/>
        <v>0</v>
      </c>
      <c r="BI222" s="128">
        <f t="shared" si="38"/>
        <v>0</v>
      </c>
      <c r="BJ222" s="14" t="s">
        <v>14</v>
      </c>
      <c r="BK222" s="128">
        <f t="shared" si="39"/>
        <v>0</v>
      </c>
      <c r="BL222" s="14" t="s">
        <v>124</v>
      </c>
      <c r="BM222" s="127" t="s">
        <v>438</v>
      </c>
    </row>
    <row r="223" spans="2:65" s="1" customFormat="1" ht="16.5" customHeight="1">
      <c r="B223" s="116"/>
      <c r="C223" s="221" t="s">
        <v>302</v>
      </c>
      <c r="D223" s="221" t="s">
        <v>252</v>
      </c>
      <c r="E223" s="222" t="s">
        <v>439</v>
      </c>
      <c r="F223" s="223" t="s">
        <v>440</v>
      </c>
      <c r="G223" s="224" t="s">
        <v>258</v>
      </c>
      <c r="H223" s="225">
        <v>1</v>
      </c>
      <c r="I223" s="226"/>
      <c r="J223" s="226">
        <f t="shared" si="30"/>
        <v>0</v>
      </c>
      <c r="K223" s="223" t="s">
        <v>3</v>
      </c>
      <c r="L223" s="132"/>
      <c r="M223" s="133" t="s">
        <v>3</v>
      </c>
      <c r="N223" s="134" t="s">
        <v>36</v>
      </c>
      <c r="O223" s="125">
        <v>0</v>
      </c>
      <c r="P223" s="125">
        <f t="shared" si="31"/>
        <v>0</v>
      </c>
      <c r="Q223" s="125">
        <v>0</v>
      </c>
      <c r="R223" s="125">
        <f t="shared" si="32"/>
        <v>0</v>
      </c>
      <c r="S223" s="125">
        <v>0</v>
      </c>
      <c r="T223" s="126">
        <f t="shared" si="33"/>
        <v>0</v>
      </c>
      <c r="AR223" s="127" t="s">
        <v>134</v>
      </c>
      <c r="AT223" s="127" t="s">
        <v>252</v>
      </c>
      <c r="AU223" s="127" t="s">
        <v>73</v>
      </c>
      <c r="AY223" s="14" t="s">
        <v>117</v>
      </c>
      <c r="BE223" s="128">
        <f t="shared" si="34"/>
        <v>0</v>
      </c>
      <c r="BF223" s="128">
        <f t="shared" si="35"/>
        <v>0</v>
      </c>
      <c r="BG223" s="128">
        <f t="shared" si="36"/>
        <v>0</v>
      </c>
      <c r="BH223" s="128">
        <f t="shared" si="37"/>
        <v>0</v>
      </c>
      <c r="BI223" s="128">
        <f t="shared" si="38"/>
        <v>0</v>
      </c>
      <c r="BJ223" s="14" t="s">
        <v>14</v>
      </c>
      <c r="BK223" s="128">
        <f t="shared" si="39"/>
        <v>0</v>
      </c>
      <c r="BL223" s="14" t="s">
        <v>124</v>
      </c>
      <c r="BM223" s="127" t="s">
        <v>441</v>
      </c>
    </row>
    <row r="224" spans="2:65" s="1" customFormat="1" ht="16.5" customHeight="1">
      <c r="B224" s="116"/>
      <c r="C224" s="221" t="s">
        <v>442</v>
      </c>
      <c r="D224" s="221" t="s">
        <v>252</v>
      </c>
      <c r="E224" s="222" t="s">
        <v>443</v>
      </c>
      <c r="F224" s="223" t="s">
        <v>298</v>
      </c>
      <c r="G224" s="224" t="s">
        <v>258</v>
      </c>
      <c r="H224" s="225">
        <v>12</v>
      </c>
      <c r="I224" s="226"/>
      <c r="J224" s="226">
        <f t="shared" si="30"/>
        <v>0</v>
      </c>
      <c r="K224" s="223" t="s">
        <v>3</v>
      </c>
      <c r="L224" s="132"/>
      <c r="M224" s="133" t="s">
        <v>3</v>
      </c>
      <c r="N224" s="134" t="s">
        <v>36</v>
      </c>
      <c r="O224" s="125">
        <v>0</v>
      </c>
      <c r="P224" s="125">
        <f t="shared" si="31"/>
        <v>0</v>
      </c>
      <c r="Q224" s="125">
        <v>0</v>
      </c>
      <c r="R224" s="125">
        <f t="shared" si="32"/>
        <v>0</v>
      </c>
      <c r="S224" s="125">
        <v>0</v>
      </c>
      <c r="T224" s="126">
        <f t="shared" si="33"/>
        <v>0</v>
      </c>
      <c r="AR224" s="127" t="s">
        <v>134</v>
      </c>
      <c r="AT224" s="127" t="s">
        <v>252</v>
      </c>
      <c r="AU224" s="127" t="s">
        <v>73</v>
      </c>
      <c r="AY224" s="14" t="s">
        <v>117</v>
      </c>
      <c r="BE224" s="128">
        <f t="shared" si="34"/>
        <v>0</v>
      </c>
      <c r="BF224" s="128">
        <f t="shared" si="35"/>
        <v>0</v>
      </c>
      <c r="BG224" s="128">
        <f t="shared" si="36"/>
        <v>0</v>
      </c>
      <c r="BH224" s="128">
        <f t="shared" si="37"/>
        <v>0</v>
      </c>
      <c r="BI224" s="128">
        <f t="shared" si="38"/>
        <v>0</v>
      </c>
      <c r="BJ224" s="14" t="s">
        <v>14</v>
      </c>
      <c r="BK224" s="128">
        <f t="shared" si="39"/>
        <v>0</v>
      </c>
      <c r="BL224" s="14" t="s">
        <v>124</v>
      </c>
      <c r="BM224" s="127" t="s">
        <v>444</v>
      </c>
    </row>
    <row r="225" spans="2:65" s="1" customFormat="1" ht="16.5" customHeight="1">
      <c r="B225" s="116"/>
      <c r="C225" s="221" t="s">
        <v>305</v>
      </c>
      <c r="D225" s="221" t="s">
        <v>252</v>
      </c>
      <c r="E225" s="222" t="s">
        <v>445</v>
      </c>
      <c r="F225" s="223" t="s">
        <v>446</v>
      </c>
      <c r="G225" s="224" t="s">
        <v>258</v>
      </c>
      <c r="H225" s="225">
        <v>12</v>
      </c>
      <c r="I225" s="226"/>
      <c r="J225" s="226">
        <f t="shared" si="30"/>
        <v>0</v>
      </c>
      <c r="K225" s="223" t="s">
        <v>3</v>
      </c>
      <c r="L225" s="132"/>
      <c r="M225" s="133" t="s">
        <v>3</v>
      </c>
      <c r="N225" s="134" t="s">
        <v>36</v>
      </c>
      <c r="O225" s="125">
        <v>0</v>
      </c>
      <c r="P225" s="125">
        <f t="shared" si="31"/>
        <v>0</v>
      </c>
      <c r="Q225" s="125">
        <v>0</v>
      </c>
      <c r="R225" s="125">
        <f t="shared" si="32"/>
        <v>0</v>
      </c>
      <c r="S225" s="125">
        <v>0</v>
      </c>
      <c r="T225" s="126">
        <f t="shared" si="33"/>
        <v>0</v>
      </c>
      <c r="AR225" s="127" t="s">
        <v>134</v>
      </c>
      <c r="AT225" s="127" t="s">
        <v>252</v>
      </c>
      <c r="AU225" s="127" t="s">
        <v>73</v>
      </c>
      <c r="AY225" s="14" t="s">
        <v>117</v>
      </c>
      <c r="BE225" s="128">
        <f t="shared" si="34"/>
        <v>0</v>
      </c>
      <c r="BF225" s="128">
        <f t="shared" si="35"/>
        <v>0</v>
      </c>
      <c r="BG225" s="128">
        <f t="shared" si="36"/>
        <v>0</v>
      </c>
      <c r="BH225" s="128">
        <f t="shared" si="37"/>
        <v>0</v>
      </c>
      <c r="BI225" s="128">
        <f t="shared" si="38"/>
        <v>0</v>
      </c>
      <c r="BJ225" s="14" t="s">
        <v>14</v>
      </c>
      <c r="BK225" s="128">
        <f t="shared" si="39"/>
        <v>0</v>
      </c>
      <c r="BL225" s="14" t="s">
        <v>124</v>
      </c>
      <c r="BM225" s="127" t="s">
        <v>447</v>
      </c>
    </row>
    <row r="226" spans="2:65" s="1" customFormat="1" ht="16.5" customHeight="1">
      <c r="B226" s="116"/>
      <c r="C226" s="221" t="s">
        <v>448</v>
      </c>
      <c r="D226" s="221" t="s">
        <v>252</v>
      </c>
      <c r="E226" s="222" t="s">
        <v>449</v>
      </c>
      <c r="F226" s="223" t="s">
        <v>450</v>
      </c>
      <c r="G226" s="224" t="s">
        <v>258</v>
      </c>
      <c r="H226" s="225">
        <v>6</v>
      </c>
      <c r="I226" s="226"/>
      <c r="J226" s="226">
        <f t="shared" si="30"/>
        <v>0</v>
      </c>
      <c r="K226" s="223" t="s">
        <v>3</v>
      </c>
      <c r="L226" s="132"/>
      <c r="M226" s="133" t="s">
        <v>3</v>
      </c>
      <c r="N226" s="134" t="s">
        <v>36</v>
      </c>
      <c r="O226" s="125">
        <v>0</v>
      </c>
      <c r="P226" s="125">
        <f t="shared" si="31"/>
        <v>0</v>
      </c>
      <c r="Q226" s="125">
        <v>0</v>
      </c>
      <c r="R226" s="125">
        <f t="shared" si="32"/>
        <v>0</v>
      </c>
      <c r="S226" s="125">
        <v>0</v>
      </c>
      <c r="T226" s="126">
        <f t="shared" si="33"/>
        <v>0</v>
      </c>
      <c r="AR226" s="127" t="s">
        <v>134</v>
      </c>
      <c r="AT226" s="127" t="s">
        <v>252</v>
      </c>
      <c r="AU226" s="127" t="s">
        <v>73</v>
      </c>
      <c r="AY226" s="14" t="s">
        <v>117</v>
      </c>
      <c r="BE226" s="128">
        <f t="shared" si="34"/>
        <v>0</v>
      </c>
      <c r="BF226" s="128">
        <f t="shared" si="35"/>
        <v>0</v>
      </c>
      <c r="BG226" s="128">
        <f t="shared" si="36"/>
        <v>0</v>
      </c>
      <c r="BH226" s="128">
        <f t="shared" si="37"/>
        <v>0</v>
      </c>
      <c r="BI226" s="128">
        <f t="shared" si="38"/>
        <v>0</v>
      </c>
      <c r="BJ226" s="14" t="s">
        <v>14</v>
      </c>
      <c r="BK226" s="128">
        <f t="shared" si="39"/>
        <v>0</v>
      </c>
      <c r="BL226" s="14" t="s">
        <v>124</v>
      </c>
      <c r="BM226" s="127" t="s">
        <v>451</v>
      </c>
    </row>
    <row r="227" spans="2:65" s="1" customFormat="1" ht="16.5" customHeight="1">
      <c r="B227" s="116"/>
      <c r="C227" s="221" t="s">
        <v>308</v>
      </c>
      <c r="D227" s="221" t="s">
        <v>252</v>
      </c>
      <c r="E227" s="222" t="s">
        <v>452</v>
      </c>
      <c r="F227" s="223" t="s">
        <v>396</v>
      </c>
      <c r="G227" s="224" t="s">
        <v>148</v>
      </c>
      <c r="H227" s="225">
        <v>328</v>
      </c>
      <c r="I227" s="226"/>
      <c r="J227" s="226">
        <f t="shared" si="30"/>
        <v>0</v>
      </c>
      <c r="K227" s="223" t="s">
        <v>3</v>
      </c>
      <c r="L227" s="132"/>
      <c r="M227" s="133" t="s">
        <v>3</v>
      </c>
      <c r="N227" s="134" t="s">
        <v>36</v>
      </c>
      <c r="O227" s="125">
        <v>0</v>
      </c>
      <c r="P227" s="125">
        <f t="shared" si="31"/>
        <v>0</v>
      </c>
      <c r="Q227" s="125">
        <v>0</v>
      </c>
      <c r="R227" s="125">
        <f t="shared" si="32"/>
        <v>0</v>
      </c>
      <c r="S227" s="125">
        <v>0</v>
      </c>
      <c r="T227" s="126">
        <f t="shared" si="33"/>
        <v>0</v>
      </c>
      <c r="AR227" s="127" t="s">
        <v>134</v>
      </c>
      <c r="AT227" s="127" t="s">
        <v>252</v>
      </c>
      <c r="AU227" s="127" t="s">
        <v>73</v>
      </c>
      <c r="AY227" s="14" t="s">
        <v>117</v>
      </c>
      <c r="BE227" s="128">
        <f t="shared" si="34"/>
        <v>0</v>
      </c>
      <c r="BF227" s="128">
        <f t="shared" si="35"/>
        <v>0</v>
      </c>
      <c r="BG227" s="128">
        <f t="shared" si="36"/>
        <v>0</v>
      </c>
      <c r="BH227" s="128">
        <f t="shared" si="37"/>
        <v>0</v>
      </c>
      <c r="BI227" s="128">
        <f t="shared" si="38"/>
        <v>0</v>
      </c>
      <c r="BJ227" s="14" t="s">
        <v>14</v>
      </c>
      <c r="BK227" s="128">
        <f t="shared" si="39"/>
        <v>0</v>
      </c>
      <c r="BL227" s="14" t="s">
        <v>124</v>
      </c>
      <c r="BM227" s="127" t="s">
        <v>453</v>
      </c>
    </row>
    <row r="228" spans="2:65" s="1" customFormat="1" ht="24.15" customHeight="1">
      <c r="B228" s="116"/>
      <c r="C228" s="117" t="s">
        <v>454</v>
      </c>
      <c r="D228" s="117" t="s">
        <v>119</v>
      </c>
      <c r="E228" s="118" t="s">
        <v>455</v>
      </c>
      <c r="F228" s="119" t="s">
        <v>456</v>
      </c>
      <c r="G228" s="120" t="s">
        <v>148</v>
      </c>
      <c r="H228" s="121">
        <v>223</v>
      </c>
      <c r="I228" s="122"/>
      <c r="J228" s="122">
        <f t="shared" si="30"/>
        <v>0</v>
      </c>
      <c r="K228" s="119" t="s">
        <v>3</v>
      </c>
      <c r="L228" s="26"/>
      <c r="M228" s="123" t="s">
        <v>3</v>
      </c>
      <c r="N228" s="124" t="s">
        <v>36</v>
      </c>
      <c r="O228" s="125">
        <v>0</v>
      </c>
      <c r="P228" s="125">
        <f t="shared" si="31"/>
        <v>0</v>
      </c>
      <c r="Q228" s="125">
        <v>0</v>
      </c>
      <c r="R228" s="125">
        <f t="shared" si="32"/>
        <v>0</v>
      </c>
      <c r="S228" s="125">
        <v>0</v>
      </c>
      <c r="T228" s="126">
        <f t="shared" si="33"/>
        <v>0</v>
      </c>
      <c r="AR228" s="127" t="s">
        <v>124</v>
      </c>
      <c r="AT228" s="127" t="s">
        <v>119</v>
      </c>
      <c r="AU228" s="127" t="s">
        <v>73</v>
      </c>
      <c r="AY228" s="14" t="s">
        <v>117</v>
      </c>
      <c r="BE228" s="128">
        <f t="shared" si="34"/>
        <v>0</v>
      </c>
      <c r="BF228" s="128">
        <f t="shared" si="35"/>
        <v>0</v>
      </c>
      <c r="BG228" s="128">
        <f t="shared" si="36"/>
        <v>0</v>
      </c>
      <c r="BH228" s="128">
        <f t="shared" si="37"/>
        <v>0</v>
      </c>
      <c r="BI228" s="128">
        <f t="shared" si="38"/>
        <v>0</v>
      </c>
      <c r="BJ228" s="14" t="s">
        <v>14</v>
      </c>
      <c r="BK228" s="128">
        <f t="shared" si="39"/>
        <v>0</v>
      </c>
      <c r="BL228" s="14" t="s">
        <v>124</v>
      </c>
      <c r="BM228" s="127" t="s">
        <v>457</v>
      </c>
    </row>
    <row r="229" spans="2:65" s="1" customFormat="1" ht="21.75" customHeight="1">
      <c r="B229" s="116"/>
      <c r="C229" s="221" t="s">
        <v>313</v>
      </c>
      <c r="D229" s="221" t="s">
        <v>252</v>
      </c>
      <c r="E229" s="222" t="s">
        <v>458</v>
      </c>
      <c r="F229" s="223" t="s">
        <v>459</v>
      </c>
      <c r="G229" s="224" t="s">
        <v>148</v>
      </c>
      <c r="H229" s="225">
        <v>210</v>
      </c>
      <c r="I229" s="226"/>
      <c r="J229" s="226">
        <f t="shared" si="30"/>
        <v>0</v>
      </c>
      <c r="K229" s="223" t="s">
        <v>3</v>
      </c>
      <c r="L229" s="132"/>
      <c r="M229" s="133" t="s">
        <v>3</v>
      </c>
      <c r="N229" s="134" t="s">
        <v>36</v>
      </c>
      <c r="O229" s="125">
        <v>0</v>
      </c>
      <c r="P229" s="125">
        <f t="shared" si="31"/>
        <v>0</v>
      </c>
      <c r="Q229" s="125">
        <v>0</v>
      </c>
      <c r="R229" s="125">
        <f t="shared" si="32"/>
        <v>0</v>
      </c>
      <c r="S229" s="125">
        <v>0</v>
      </c>
      <c r="T229" s="126">
        <f t="shared" si="33"/>
        <v>0</v>
      </c>
      <c r="AR229" s="127" t="s">
        <v>134</v>
      </c>
      <c r="AT229" s="127" t="s">
        <v>252</v>
      </c>
      <c r="AU229" s="127" t="s">
        <v>73</v>
      </c>
      <c r="AY229" s="14" t="s">
        <v>117</v>
      </c>
      <c r="BE229" s="128">
        <f t="shared" si="34"/>
        <v>0</v>
      </c>
      <c r="BF229" s="128">
        <f t="shared" si="35"/>
        <v>0</v>
      </c>
      <c r="BG229" s="128">
        <f t="shared" si="36"/>
        <v>0</v>
      </c>
      <c r="BH229" s="128">
        <f t="shared" si="37"/>
        <v>0</v>
      </c>
      <c r="BI229" s="128">
        <f t="shared" si="38"/>
        <v>0</v>
      </c>
      <c r="BJ229" s="14" t="s">
        <v>14</v>
      </c>
      <c r="BK229" s="128">
        <f t="shared" si="39"/>
        <v>0</v>
      </c>
      <c r="BL229" s="14" t="s">
        <v>124</v>
      </c>
      <c r="BM229" s="127" t="s">
        <v>460</v>
      </c>
    </row>
    <row r="230" spans="2:65" s="1" customFormat="1" ht="16.5" customHeight="1">
      <c r="B230" s="116"/>
      <c r="C230" s="221" t="s">
        <v>461</v>
      </c>
      <c r="D230" s="221" t="s">
        <v>252</v>
      </c>
      <c r="E230" s="222" t="s">
        <v>462</v>
      </c>
      <c r="F230" s="223" t="s">
        <v>424</v>
      </c>
      <c r="G230" s="224" t="s">
        <v>258</v>
      </c>
      <c r="H230" s="225">
        <v>6</v>
      </c>
      <c r="I230" s="226"/>
      <c r="J230" s="226">
        <f t="shared" si="30"/>
        <v>0</v>
      </c>
      <c r="K230" s="223" t="s">
        <v>3</v>
      </c>
      <c r="L230" s="132"/>
      <c r="M230" s="133" t="s">
        <v>3</v>
      </c>
      <c r="N230" s="134" t="s">
        <v>36</v>
      </c>
      <c r="O230" s="125">
        <v>0</v>
      </c>
      <c r="P230" s="125">
        <f t="shared" si="31"/>
        <v>0</v>
      </c>
      <c r="Q230" s="125">
        <v>0</v>
      </c>
      <c r="R230" s="125">
        <f t="shared" si="32"/>
        <v>0</v>
      </c>
      <c r="S230" s="125">
        <v>0</v>
      </c>
      <c r="T230" s="126">
        <f t="shared" si="33"/>
        <v>0</v>
      </c>
      <c r="AR230" s="127" t="s">
        <v>134</v>
      </c>
      <c r="AT230" s="127" t="s">
        <v>252</v>
      </c>
      <c r="AU230" s="127" t="s">
        <v>73</v>
      </c>
      <c r="AY230" s="14" t="s">
        <v>117</v>
      </c>
      <c r="BE230" s="128">
        <f t="shared" si="34"/>
        <v>0</v>
      </c>
      <c r="BF230" s="128">
        <f t="shared" si="35"/>
        <v>0</v>
      </c>
      <c r="BG230" s="128">
        <f t="shared" si="36"/>
        <v>0</v>
      </c>
      <c r="BH230" s="128">
        <f t="shared" si="37"/>
        <v>0</v>
      </c>
      <c r="BI230" s="128">
        <f t="shared" si="38"/>
        <v>0</v>
      </c>
      <c r="BJ230" s="14" t="s">
        <v>14</v>
      </c>
      <c r="BK230" s="128">
        <f t="shared" si="39"/>
        <v>0</v>
      </c>
      <c r="BL230" s="14" t="s">
        <v>124</v>
      </c>
      <c r="BM230" s="127" t="s">
        <v>463</v>
      </c>
    </row>
    <row r="231" spans="2:65" s="1" customFormat="1" ht="16.5" customHeight="1">
      <c r="B231" s="116"/>
      <c r="C231" s="221" t="s">
        <v>315</v>
      </c>
      <c r="D231" s="221" t="s">
        <v>252</v>
      </c>
      <c r="E231" s="222" t="s">
        <v>464</v>
      </c>
      <c r="F231" s="223" t="s">
        <v>427</v>
      </c>
      <c r="G231" s="224" t="s">
        <v>258</v>
      </c>
      <c r="H231" s="225">
        <v>1</v>
      </c>
      <c r="I231" s="226"/>
      <c r="J231" s="226">
        <f t="shared" si="30"/>
        <v>0</v>
      </c>
      <c r="K231" s="223" t="s">
        <v>3</v>
      </c>
      <c r="L231" s="132"/>
      <c r="M231" s="133" t="s">
        <v>3</v>
      </c>
      <c r="N231" s="134" t="s">
        <v>36</v>
      </c>
      <c r="O231" s="125">
        <v>0</v>
      </c>
      <c r="P231" s="125">
        <f t="shared" si="31"/>
        <v>0</v>
      </c>
      <c r="Q231" s="125">
        <v>0</v>
      </c>
      <c r="R231" s="125">
        <f t="shared" si="32"/>
        <v>0</v>
      </c>
      <c r="S231" s="125">
        <v>0</v>
      </c>
      <c r="T231" s="126">
        <f t="shared" si="33"/>
        <v>0</v>
      </c>
      <c r="AR231" s="127" t="s">
        <v>134</v>
      </c>
      <c r="AT231" s="127" t="s">
        <v>252</v>
      </c>
      <c r="AU231" s="127" t="s">
        <v>73</v>
      </c>
      <c r="AY231" s="14" t="s">
        <v>117</v>
      </c>
      <c r="BE231" s="128">
        <f t="shared" si="34"/>
        <v>0</v>
      </c>
      <c r="BF231" s="128">
        <f t="shared" si="35"/>
        <v>0</v>
      </c>
      <c r="BG231" s="128">
        <f t="shared" si="36"/>
        <v>0</v>
      </c>
      <c r="BH231" s="128">
        <f t="shared" si="37"/>
        <v>0</v>
      </c>
      <c r="BI231" s="128">
        <f t="shared" si="38"/>
        <v>0</v>
      </c>
      <c r="BJ231" s="14" t="s">
        <v>14</v>
      </c>
      <c r="BK231" s="128">
        <f t="shared" si="39"/>
        <v>0</v>
      </c>
      <c r="BL231" s="14" t="s">
        <v>124</v>
      </c>
      <c r="BM231" s="127" t="s">
        <v>465</v>
      </c>
    </row>
    <row r="232" spans="2:65" s="1" customFormat="1" ht="16.5" customHeight="1">
      <c r="B232" s="116"/>
      <c r="C232" s="221" t="s">
        <v>466</v>
      </c>
      <c r="D232" s="221" t="s">
        <v>252</v>
      </c>
      <c r="E232" s="222" t="s">
        <v>467</v>
      </c>
      <c r="F232" s="223" t="s">
        <v>468</v>
      </c>
      <c r="G232" s="224" t="s">
        <v>258</v>
      </c>
      <c r="H232" s="225">
        <v>2</v>
      </c>
      <c r="I232" s="226"/>
      <c r="J232" s="226">
        <f t="shared" si="30"/>
        <v>0</v>
      </c>
      <c r="K232" s="223" t="s">
        <v>3</v>
      </c>
      <c r="L232" s="132"/>
      <c r="M232" s="133" t="s">
        <v>3</v>
      </c>
      <c r="N232" s="134" t="s">
        <v>36</v>
      </c>
      <c r="O232" s="125">
        <v>0</v>
      </c>
      <c r="P232" s="125">
        <f t="shared" si="31"/>
        <v>0</v>
      </c>
      <c r="Q232" s="125">
        <v>0</v>
      </c>
      <c r="R232" s="125">
        <f t="shared" si="32"/>
        <v>0</v>
      </c>
      <c r="S232" s="125">
        <v>0</v>
      </c>
      <c r="T232" s="126">
        <f t="shared" si="33"/>
        <v>0</v>
      </c>
      <c r="AR232" s="127" t="s">
        <v>134</v>
      </c>
      <c r="AT232" s="127" t="s">
        <v>252</v>
      </c>
      <c r="AU232" s="127" t="s">
        <v>73</v>
      </c>
      <c r="AY232" s="14" t="s">
        <v>117</v>
      </c>
      <c r="BE232" s="128">
        <f t="shared" si="34"/>
        <v>0</v>
      </c>
      <c r="BF232" s="128">
        <f t="shared" si="35"/>
        <v>0</v>
      </c>
      <c r="BG232" s="128">
        <f t="shared" si="36"/>
        <v>0</v>
      </c>
      <c r="BH232" s="128">
        <f t="shared" si="37"/>
        <v>0</v>
      </c>
      <c r="BI232" s="128">
        <f t="shared" si="38"/>
        <v>0</v>
      </c>
      <c r="BJ232" s="14" t="s">
        <v>14</v>
      </c>
      <c r="BK232" s="128">
        <f t="shared" si="39"/>
        <v>0</v>
      </c>
      <c r="BL232" s="14" t="s">
        <v>124</v>
      </c>
      <c r="BM232" s="127" t="s">
        <v>469</v>
      </c>
    </row>
    <row r="233" spans="2:65" s="1" customFormat="1" ht="16.5" customHeight="1">
      <c r="B233" s="116"/>
      <c r="C233" s="221" t="s">
        <v>319</v>
      </c>
      <c r="D233" s="221" t="s">
        <v>252</v>
      </c>
      <c r="E233" s="222" t="s">
        <v>470</v>
      </c>
      <c r="F233" s="223" t="s">
        <v>471</v>
      </c>
      <c r="G233" s="224" t="s">
        <v>258</v>
      </c>
      <c r="H233" s="225">
        <v>57</v>
      </c>
      <c r="I233" s="226"/>
      <c r="J233" s="226">
        <f t="shared" si="30"/>
        <v>0</v>
      </c>
      <c r="K233" s="223" t="s">
        <v>3</v>
      </c>
      <c r="L233" s="132"/>
      <c r="M233" s="133" t="s">
        <v>3</v>
      </c>
      <c r="N233" s="134" t="s">
        <v>36</v>
      </c>
      <c r="O233" s="125">
        <v>0</v>
      </c>
      <c r="P233" s="125">
        <f t="shared" si="31"/>
        <v>0</v>
      </c>
      <c r="Q233" s="125">
        <v>0</v>
      </c>
      <c r="R233" s="125">
        <f t="shared" si="32"/>
        <v>0</v>
      </c>
      <c r="S233" s="125">
        <v>0</v>
      </c>
      <c r="T233" s="126">
        <f t="shared" si="33"/>
        <v>0</v>
      </c>
      <c r="AR233" s="127" t="s">
        <v>134</v>
      </c>
      <c r="AT233" s="127" t="s">
        <v>252</v>
      </c>
      <c r="AU233" s="127" t="s">
        <v>73</v>
      </c>
      <c r="AY233" s="14" t="s">
        <v>117</v>
      </c>
      <c r="BE233" s="128">
        <f t="shared" si="34"/>
        <v>0</v>
      </c>
      <c r="BF233" s="128">
        <f t="shared" si="35"/>
        <v>0</v>
      </c>
      <c r="BG233" s="128">
        <f t="shared" si="36"/>
        <v>0</v>
      </c>
      <c r="BH233" s="128">
        <f t="shared" si="37"/>
        <v>0</v>
      </c>
      <c r="BI233" s="128">
        <f t="shared" si="38"/>
        <v>0</v>
      </c>
      <c r="BJ233" s="14" t="s">
        <v>14</v>
      </c>
      <c r="BK233" s="128">
        <f t="shared" si="39"/>
        <v>0</v>
      </c>
      <c r="BL233" s="14" t="s">
        <v>124</v>
      </c>
      <c r="BM233" s="127" t="s">
        <v>472</v>
      </c>
    </row>
    <row r="234" spans="2:65" s="1" customFormat="1" ht="16.5" customHeight="1">
      <c r="B234" s="116"/>
      <c r="C234" s="221" t="s">
        <v>473</v>
      </c>
      <c r="D234" s="221" t="s">
        <v>252</v>
      </c>
      <c r="E234" s="222" t="s">
        <v>474</v>
      </c>
      <c r="F234" s="223" t="s">
        <v>298</v>
      </c>
      <c r="G234" s="224" t="s">
        <v>258</v>
      </c>
      <c r="H234" s="225">
        <v>4</v>
      </c>
      <c r="I234" s="226"/>
      <c r="J234" s="226">
        <f t="shared" si="30"/>
        <v>0</v>
      </c>
      <c r="K234" s="223" t="s">
        <v>3</v>
      </c>
      <c r="L234" s="132"/>
      <c r="M234" s="133" t="s">
        <v>3</v>
      </c>
      <c r="N234" s="134" t="s">
        <v>36</v>
      </c>
      <c r="O234" s="125">
        <v>0</v>
      </c>
      <c r="P234" s="125">
        <f t="shared" si="31"/>
        <v>0</v>
      </c>
      <c r="Q234" s="125">
        <v>0</v>
      </c>
      <c r="R234" s="125">
        <f t="shared" si="32"/>
        <v>0</v>
      </c>
      <c r="S234" s="125">
        <v>0</v>
      </c>
      <c r="T234" s="126">
        <f t="shared" si="33"/>
        <v>0</v>
      </c>
      <c r="AR234" s="127" t="s">
        <v>134</v>
      </c>
      <c r="AT234" s="127" t="s">
        <v>252</v>
      </c>
      <c r="AU234" s="127" t="s">
        <v>73</v>
      </c>
      <c r="AY234" s="14" t="s">
        <v>117</v>
      </c>
      <c r="BE234" s="128">
        <f t="shared" si="34"/>
        <v>0</v>
      </c>
      <c r="BF234" s="128">
        <f t="shared" si="35"/>
        <v>0</v>
      </c>
      <c r="BG234" s="128">
        <f t="shared" si="36"/>
        <v>0</v>
      </c>
      <c r="BH234" s="128">
        <f t="shared" si="37"/>
        <v>0</v>
      </c>
      <c r="BI234" s="128">
        <f t="shared" si="38"/>
        <v>0</v>
      </c>
      <c r="BJ234" s="14" t="s">
        <v>14</v>
      </c>
      <c r="BK234" s="128">
        <f t="shared" si="39"/>
        <v>0</v>
      </c>
      <c r="BL234" s="14" t="s">
        <v>124</v>
      </c>
      <c r="BM234" s="127" t="s">
        <v>475</v>
      </c>
    </row>
    <row r="235" spans="2:65" s="1" customFormat="1" ht="16.5" customHeight="1">
      <c r="B235" s="116"/>
      <c r="C235" s="221" t="s">
        <v>322</v>
      </c>
      <c r="D235" s="221" t="s">
        <v>252</v>
      </c>
      <c r="E235" s="222" t="s">
        <v>476</v>
      </c>
      <c r="F235" s="223" t="s">
        <v>301</v>
      </c>
      <c r="G235" s="224" t="s">
        <v>258</v>
      </c>
      <c r="H235" s="225">
        <v>4</v>
      </c>
      <c r="I235" s="226"/>
      <c r="J235" s="226">
        <f t="shared" si="30"/>
        <v>0</v>
      </c>
      <c r="K235" s="223" t="s">
        <v>3</v>
      </c>
      <c r="L235" s="132"/>
      <c r="M235" s="133" t="s">
        <v>3</v>
      </c>
      <c r="N235" s="134" t="s">
        <v>36</v>
      </c>
      <c r="O235" s="125">
        <v>0</v>
      </c>
      <c r="P235" s="125">
        <f t="shared" si="31"/>
        <v>0</v>
      </c>
      <c r="Q235" s="125">
        <v>0</v>
      </c>
      <c r="R235" s="125">
        <f t="shared" si="32"/>
        <v>0</v>
      </c>
      <c r="S235" s="125">
        <v>0</v>
      </c>
      <c r="T235" s="126">
        <f t="shared" si="33"/>
        <v>0</v>
      </c>
      <c r="AR235" s="127" t="s">
        <v>134</v>
      </c>
      <c r="AT235" s="127" t="s">
        <v>252</v>
      </c>
      <c r="AU235" s="127" t="s">
        <v>73</v>
      </c>
      <c r="AY235" s="14" t="s">
        <v>117</v>
      </c>
      <c r="BE235" s="128">
        <f t="shared" si="34"/>
        <v>0</v>
      </c>
      <c r="BF235" s="128">
        <f t="shared" si="35"/>
        <v>0</v>
      </c>
      <c r="BG235" s="128">
        <f t="shared" si="36"/>
        <v>0</v>
      </c>
      <c r="BH235" s="128">
        <f t="shared" si="37"/>
        <v>0</v>
      </c>
      <c r="BI235" s="128">
        <f t="shared" si="38"/>
        <v>0</v>
      </c>
      <c r="BJ235" s="14" t="s">
        <v>14</v>
      </c>
      <c r="BK235" s="128">
        <f t="shared" si="39"/>
        <v>0</v>
      </c>
      <c r="BL235" s="14" t="s">
        <v>124</v>
      </c>
      <c r="BM235" s="127" t="s">
        <v>477</v>
      </c>
    </row>
    <row r="236" spans="2:65" s="1" customFormat="1" ht="16.5" customHeight="1">
      <c r="B236" s="116"/>
      <c r="C236" s="221" t="s">
        <v>478</v>
      </c>
      <c r="D236" s="221" t="s">
        <v>252</v>
      </c>
      <c r="E236" s="222" t="s">
        <v>479</v>
      </c>
      <c r="F236" s="223" t="s">
        <v>279</v>
      </c>
      <c r="G236" s="224" t="s">
        <v>258</v>
      </c>
      <c r="H236" s="225">
        <v>3</v>
      </c>
      <c r="I236" s="226"/>
      <c r="J236" s="226">
        <f t="shared" si="30"/>
        <v>0</v>
      </c>
      <c r="K236" s="223" t="s">
        <v>3</v>
      </c>
      <c r="L236" s="132"/>
      <c r="M236" s="133" t="s">
        <v>3</v>
      </c>
      <c r="N236" s="134" t="s">
        <v>36</v>
      </c>
      <c r="O236" s="125">
        <v>0</v>
      </c>
      <c r="P236" s="125">
        <f t="shared" si="31"/>
        <v>0</v>
      </c>
      <c r="Q236" s="125">
        <v>0</v>
      </c>
      <c r="R236" s="125">
        <f t="shared" si="32"/>
        <v>0</v>
      </c>
      <c r="S236" s="125">
        <v>0</v>
      </c>
      <c r="T236" s="126">
        <f t="shared" si="33"/>
        <v>0</v>
      </c>
      <c r="AR236" s="127" t="s">
        <v>134</v>
      </c>
      <c r="AT236" s="127" t="s">
        <v>252</v>
      </c>
      <c r="AU236" s="127" t="s">
        <v>73</v>
      </c>
      <c r="AY236" s="14" t="s">
        <v>117</v>
      </c>
      <c r="BE236" s="128">
        <f t="shared" si="34"/>
        <v>0</v>
      </c>
      <c r="BF236" s="128">
        <f t="shared" si="35"/>
        <v>0</v>
      </c>
      <c r="BG236" s="128">
        <f t="shared" si="36"/>
        <v>0</v>
      </c>
      <c r="BH236" s="128">
        <f t="shared" si="37"/>
        <v>0</v>
      </c>
      <c r="BI236" s="128">
        <f t="shared" si="38"/>
        <v>0</v>
      </c>
      <c r="BJ236" s="14" t="s">
        <v>14</v>
      </c>
      <c r="BK236" s="128">
        <f t="shared" si="39"/>
        <v>0</v>
      </c>
      <c r="BL236" s="14" t="s">
        <v>124</v>
      </c>
      <c r="BM236" s="127" t="s">
        <v>480</v>
      </c>
    </row>
    <row r="237" spans="2:65" s="1" customFormat="1" ht="16.5" customHeight="1">
      <c r="B237" s="116"/>
      <c r="C237" s="221" t="s">
        <v>326</v>
      </c>
      <c r="D237" s="221" t="s">
        <v>252</v>
      </c>
      <c r="E237" s="222" t="s">
        <v>481</v>
      </c>
      <c r="F237" s="223" t="s">
        <v>396</v>
      </c>
      <c r="G237" s="224" t="s">
        <v>148</v>
      </c>
      <c r="H237" s="225">
        <v>223</v>
      </c>
      <c r="I237" s="226"/>
      <c r="J237" s="226">
        <f t="shared" si="30"/>
        <v>0</v>
      </c>
      <c r="K237" s="223" t="s">
        <v>3</v>
      </c>
      <c r="L237" s="132"/>
      <c r="M237" s="133" t="s">
        <v>3</v>
      </c>
      <c r="N237" s="134" t="s">
        <v>36</v>
      </c>
      <c r="O237" s="125">
        <v>0</v>
      </c>
      <c r="P237" s="125">
        <f t="shared" si="31"/>
        <v>0</v>
      </c>
      <c r="Q237" s="125">
        <v>0</v>
      </c>
      <c r="R237" s="125">
        <f t="shared" si="32"/>
        <v>0</v>
      </c>
      <c r="S237" s="125">
        <v>0</v>
      </c>
      <c r="T237" s="126">
        <f t="shared" si="33"/>
        <v>0</v>
      </c>
      <c r="AR237" s="127" t="s">
        <v>134</v>
      </c>
      <c r="AT237" s="127" t="s">
        <v>252</v>
      </c>
      <c r="AU237" s="127" t="s">
        <v>73</v>
      </c>
      <c r="AY237" s="14" t="s">
        <v>117</v>
      </c>
      <c r="BE237" s="128">
        <f t="shared" si="34"/>
        <v>0</v>
      </c>
      <c r="BF237" s="128">
        <f t="shared" si="35"/>
        <v>0</v>
      </c>
      <c r="BG237" s="128">
        <f t="shared" si="36"/>
        <v>0</v>
      </c>
      <c r="BH237" s="128">
        <f t="shared" si="37"/>
        <v>0</v>
      </c>
      <c r="BI237" s="128">
        <f t="shared" si="38"/>
        <v>0</v>
      </c>
      <c r="BJ237" s="14" t="s">
        <v>14</v>
      </c>
      <c r="BK237" s="128">
        <f t="shared" si="39"/>
        <v>0</v>
      </c>
      <c r="BL237" s="14" t="s">
        <v>124</v>
      </c>
      <c r="BM237" s="127" t="s">
        <v>482</v>
      </c>
    </row>
    <row r="238" spans="2:65" s="1" customFormat="1" ht="16.5" customHeight="1">
      <c r="B238" s="116"/>
      <c r="C238" s="117" t="s">
        <v>483</v>
      </c>
      <c r="D238" s="117" t="s">
        <v>119</v>
      </c>
      <c r="E238" s="118" t="s">
        <v>484</v>
      </c>
      <c r="F238" s="119" t="s">
        <v>485</v>
      </c>
      <c r="G238" s="120" t="s">
        <v>158</v>
      </c>
      <c r="H238" s="121">
        <v>6</v>
      </c>
      <c r="I238" s="122"/>
      <c r="J238" s="122">
        <f t="shared" si="30"/>
        <v>0</v>
      </c>
      <c r="K238" s="119" t="s">
        <v>3</v>
      </c>
      <c r="L238" s="26"/>
      <c r="M238" s="123" t="s">
        <v>3</v>
      </c>
      <c r="N238" s="124" t="s">
        <v>36</v>
      </c>
      <c r="O238" s="125">
        <v>0</v>
      </c>
      <c r="P238" s="125">
        <f t="shared" si="31"/>
        <v>0</v>
      </c>
      <c r="Q238" s="125">
        <v>0</v>
      </c>
      <c r="R238" s="125">
        <f t="shared" si="32"/>
        <v>0</v>
      </c>
      <c r="S238" s="125">
        <v>0</v>
      </c>
      <c r="T238" s="126">
        <f t="shared" si="33"/>
        <v>0</v>
      </c>
      <c r="AR238" s="127" t="s">
        <v>124</v>
      </c>
      <c r="AT238" s="127" t="s">
        <v>119</v>
      </c>
      <c r="AU238" s="127" t="s">
        <v>73</v>
      </c>
      <c r="AY238" s="14" t="s">
        <v>117</v>
      </c>
      <c r="BE238" s="128">
        <f t="shared" si="34"/>
        <v>0</v>
      </c>
      <c r="BF238" s="128">
        <f t="shared" si="35"/>
        <v>0</v>
      </c>
      <c r="BG238" s="128">
        <f t="shared" si="36"/>
        <v>0</v>
      </c>
      <c r="BH238" s="128">
        <f t="shared" si="37"/>
        <v>0</v>
      </c>
      <c r="BI238" s="128">
        <f t="shared" si="38"/>
        <v>0</v>
      </c>
      <c r="BJ238" s="14" t="s">
        <v>14</v>
      </c>
      <c r="BK238" s="128">
        <f t="shared" si="39"/>
        <v>0</v>
      </c>
      <c r="BL238" s="14" t="s">
        <v>124</v>
      </c>
      <c r="BM238" s="127" t="s">
        <v>486</v>
      </c>
    </row>
    <row r="239" spans="2:65" s="11" customFormat="1" ht="22.95" customHeight="1">
      <c r="B239" s="105"/>
      <c r="D239" s="106" t="s">
        <v>64</v>
      </c>
      <c r="E239" s="114" t="s">
        <v>155</v>
      </c>
      <c r="F239" s="114" t="s">
        <v>487</v>
      </c>
      <c r="J239" s="115">
        <f>BK239</f>
        <v>0</v>
      </c>
      <c r="L239" s="105"/>
      <c r="M239" s="109"/>
      <c r="P239" s="110">
        <f>SUM(P240:P250)</f>
        <v>259.94204999999999</v>
      </c>
      <c r="R239" s="110">
        <f>SUM(R240:R250)</f>
        <v>43.253</v>
      </c>
      <c r="T239" s="111">
        <f>SUM(T240:T250)</f>
        <v>30.03</v>
      </c>
      <c r="AR239" s="106" t="s">
        <v>14</v>
      </c>
      <c r="AT239" s="112" t="s">
        <v>64</v>
      </c>
      <c r="AU239" s="112" t="s">
        <v>14</v>
      </c>
      <c r="AY239" s="106" t="s">
        <v>117</v>
      </c>
      <c r="BK239" s="113">
        <f>SUM(BK240:BK250)</f>
        <v>0</v>
      </c>
    </row>
    <row r="240" spans="2:65" s="1" customFormat="1" ht="49.2" customHeight="1">
      <c r="B240" s="116"/>
      <c r="C240" s="117" t="s">
        <v>329</v>
      </c>
      <c r="D240" s="117" t="s">
        <v>119</v>
      </c>
      <c r="E240" s="118" t="s">
        <v>488</v>
      </c>
      <c r="F240" s="119" t="s">
        <v>489</v>
      </c>
      <c r="G240" s="120" t="s">
        <v>148</v>
      </c>
      <c r="H240" s="121">
        <v>40</v>
      </c>
      <c r="I240" s="122"/>
      <c r="J240" s="122">
        <f>ROUND(I240*H240,2)</f>
        <v>0</v>
      </c>
      <c r="K240" s="119" t="s">
        <v>123</v>
      </c>
      <c r="L240" s="26"/>
      <c r="M240" s="123" t="s">
        <v>3</v>
      </c>
      <c r="N240" s="124" t="s">
        <v>36</v>
      </c>
      <c r="O240" s="125">
        <v>0.26800000000000002</v>
      </c>
      <c r="P240" s="125">
        <f>O240*H240</f>
        <v>10.72</v>
      </c>
      <c r="Q240" s="125">
        <v>0.15540000000000001</v>
      </c>
      <c r="R240" s="125">
        <f>Q240*H240</f>
        <v>6.2160000000000002</v>
      </c>
      <c r="S240" s="125">
        <v>0</v>
      </c>
      <c r="T240" s="126">
        <f>S240*H240</f>
        <v>0</v>
      </c>
      <c r="AR240" s="127" t="s">
        <v>124</v>
      </c>
      <c r="AT240" s="127" t="s">
        <v>119</v>
      </c>
      <c r="AU240" s="127" t="s">
        <v>73</v>
      </c>
      <c r="AY240" s="14" t="s">
        <v>117</v>
      </c>
      <c r="BE240" s="128">
        <f>IF(N240="základní",J240,0)</f>
        <v>0</v>
      </c>
      <c r="BF240" s="128">
        <f>IF(N240="snížená",J240,0)</f>
        <v>0</v>
      </c>
      <c r="BG240" s="128">
        <f>IF(N240="zákl. přenesená",J240,0)</f>
        <v>0</v>
      </c>
      <c r="BH240" s="128">
        <f>IF(N240="sníž. přenesená",J240,0)</f>
        <v>0</v>
      </c>
      <c r="BI240" s="128">
        <f>IF(N240="nulová",J240,0)</f>
        <v>0</v>
      </c>
      <c r="BJ240" s="14" t="s">
        <v>14</v>
      </c>
      <c r="BK240" s="128">
        <f>ROUND(I240*H240,2)</f>
        <v>0</v>
      </c>
      <c r="BL240" s="14" t="s">
        <v>124</v>
      </c>
      <c r="BM240" s="127" t="s">
        <v>490</v>
      </c>
    </row>
    <row r="241" spans="2:65" s="1" customFormat="1">
      <c r="B241" s="26"/>
      <c r="D241" s="129" t="s">
        <v>125</v>
      </c>
      <c r="F241" s="220" t="s">
        <v>491</v>
      </c>
      <c r="L241" s="26"/>
      <c r="M241" s="131"/>
      <c r="T241" s="46"/>
      <c r="AT241" s="14" t="s">
        <v>125</v>
      </c>
      <c r="AU241" s="14" t="s">
        <v>73</v>
      </c>
    </row>
    <row r="242" spans="2:65" s="1" customFormat="1" ht="49.2" customHeight="1">
      <c r="B242" s="116"/>
      <c r="C242" s="117" t="s">
        <v>492</v>
      </c>
      <c r="D242" s="117" t="s">
        <v>119</v>
      </c>
      <c r="E242" s="118" t="s">
        <v>493</v>
      </c>
      <c r="F242" s="119" t="s">
        <v>494</v>
      </c>
      <c r="G242" s="120" t="s">
        <v>148</v>
      </c>
      <c r="H242" s="121">
        <v>286</v>
      </c>
      <c r="I242" s="122"/>
      <c r="J242" s="122">
        <f>ROUND(I242*H242,2)</f>
        <v>0</v>
      </c>
      <c r="K242" s="119" t="s">
        <v>123</v>
      </c>
      <c r="L242" s="26"/>
      <c r="M242" s="123" t="s">
        <v>3</v>
      </c>
      <c r="N242" s="124" t="s">
        <v>36</v>
      </c>
      <c r="O242" s="125">
        <v>0.23899999999999999</v>
      </c>
      <c r="P242" s="125">
        <f>O242*H242</f>
        <v>68.353999999999999</v>
      </c>
      <c r="Q242" s="125">
        <v>0.1295</v>
      </c>
      <c r="R242" s="125">
        <f>Q242*H242</f>
        <v>37.036999999999999</v>
      </c>
      <c r="S242" s="125">
        <v>0</v>
      </c>
      <c r="T242" s="126">
        <f>S242*H242</f>
        <v>0</v>
      </c>
      <c r="AR242" s="127" t="s">
        <v>124</v>
      </c>
      <c r="AT242" s="127" t="s">
        <v>119</v>
      </c>
      <c r="AU242" s="127" t="s">
        <v>73</v>
      </c>
      <c r="AY242" s="14" t="s">
        <v>117</v>
      </c>
      <c r="BE242" s="128">
        <f>IF(N242="základní",J242,0)</f>
        <v>0</v>
      </c>
      <c r="BF242" s="128">
        <f>IF(N242="snížená",J242,0)</f>
        <v>0</v>
      </c>
      <c r="BG242" s="128">
        <f>IF(N242="zákl. přenesená",J242,0)</f>
        <v>0</v>
      </c>
      <c r="BH242" s="128">
        <f>IF(N242="sníž. přenesená",J242,0)</f>
        <v>0</v>
      </c>
      <c r="BI242" s="128">
        <f>IF(N242="nulová",J242,0)</f>
        <v>0</v>
      </c>
      <c r="BJ242" s="14" t="s">
        <v>14</v>
      </c>
      <c r="BK242" s="128">
        <f>ROUND(I242*H242,2)</f>
        <v>0</v>
      </c>
      <c r="BL242" s="14" t="s">
        <v>124</v>
      </c>
      <c r="BM242" s="127" t="s">
        <v>495</v>
      </c>
    </row>
    <row r="243" spans="2:65" s="1" customFormat="1">
      <c r="B243" s="26"/>
      <c r="D243" s="129" t="s">
        <v>125</v>
      </c>
      <c r="F243" s="220" t="s">
        <v>496</v>
      </c>
      <c r="L243" s="26"/>
      <c r="M243" s="131"/>
      <c r="T243" s="46"/>
      <c r="AT243" s="14" t="s">
        <v>125</v>
      </c>
      <c r="AU243" s="14" t="s">
        <v>73</v>
      </c>
    </row>
    <row r="244" spans="2:65" s="1" customFormat="1" ht="24.15" customHeight="1">
      <c r="B244" s="116"/>
      <c r="C244" s="117" t="s">
        <v>332</v>
      </c>
      <c r="D244" s="117" t="s">
        <v>119</v>
      </c>
      <c r="E244" s="118" t="s">
        <v>497</v>
      </c>
      <c r="F244" s="119" t="s">
        <v>498</v>
      </c>
      <c r="G244" s="120" t="s">
        <v>158</v>
      </c>
      <c r="H244" s="121">
        <v>1.05</v>
      </c>
      <c r="I244" s="122"/>
      <c r="J244" s="122">
        <f>ROUND(I244*H244,2)</f>
        <v>0</v>
      </c>
      <c r="K244" s="119" t="s">
        <v>123</v>
      </c>
      <c r="L244" s="26"/>
      <c r="M244" s="123" t="s">
        <v>3</v>
      </c>
      <c r="N244" s="124" t="s">
        <v>36</v>
      </c>
      <c r="O244" s="125">
        <v>1.581</v>
      </c>
      <c r="P244" s="125">
        <f>O244*H244</f>
        <v>1.66005</v>
      </c>
      <c r="Q244" s="125">
        <v>0</v>
      </c>
      <c r="R244" s="125">
        <f>Q244*H244</f>
        <v>0</v>
      </c>
      <c r="S244" s="125">
        <v>1.8</v>
      </c>
      <c r="T244" s="126">
        <f>S244*H244</f>
        <v>1.8900000000000001</v>
      </c>
      <c r="AR244" s="127" t="s">
        <v>124</v>
      </c>
      <c r="AT244" s="127" t="s">
        <v>119</v>
      </c>
      <c r="AU244" s="127" t="s">
        <v>73</v>
      </c>
      <c r="AY244" s="14" t="s">
        <v>117</v>
      </c>
      <c r="BE244" s="128">
        <f>IF(N244="základní",J244,0)</f>
        <v>0</v>
      </c>
      <c r="BF244" s="128">
        <f>IF(N244="snížená",J244,0)</f>
        <v>0</v>
      </c>
      <c r="BG244" s="128">
        <f>IF(N244="zákl. přenesená",J244,0)</f>
        <v>0</v>
      </c>
      <c r="BH244" s="128">
        <f>IF(N244="sníž. přenesená",J244,0)</f>
        <v>0</v>
      </c>
      <c r="BI244" s="128">
        <f>IF(N244="nulová",J244,0)</f>
        <v>0</v>
      </c>
      <c r="BJ244" s="14" t="s">
        <v>14</v>
      </c>
      <c r="BK244" s="128">
        <f>ROUND(I244*H244,2)</f>
        <v>0</v>
      </c>
      <c r="BL244" s="14" t="s">
        <v>124</v>
      </c>
      <c r="BM244" s="127" t="s">
        <v>499</v>
      </c>
    </row>
    <row r="245" spans="2:65" s="1" customFormat="1">
      <c r="B245" s="26"/>
      <c r="D245" s="129" t="s">
        <v>125</v>
      </c>
      <c r="F245" s="220" t="s">
        <v>500</v>
      </c>
      <c r="L245" s="26"/>
      <c r="M245" s="131"/>
      <c r="T245" s="46"/>
      <c r="AT245" s="14" t="s">
        <v>125</v>
      </c>
      <c r="AU245" s="14" t="s">
        <v>73</v>
      </c>
    </row>
    <row r="246" spans="2:65" s="1" customFormat="1" ht="16.5" customHeight="1">
      <c r="B246" s="116"/>
      <c r="C246" s="117" t="s">
        <v>501</v>
      </c>
      <c r="D246" s="117" t="s">
        <v>119</v>
      </c>
      <c r="E246" s="118" t="s">
        <v>502</v>
      </c>
      <c r="F246" s="119" t="s">
        <v>503</v>
      </c>
      <c r="G246" s="120" t="s">
        <v>158</v>
      </c>
      <c r="H246" s="121">
        <v>3</v>
      </c>
      <c r="I246" s="122"/>
      <c r="J246" s="122">
        <f>ROUND(I246*H246,2)</f>
        <v>0</v>
      </c>
      <c r="K246" s="119" t="s">
        <v>123</v>
      </c>
      <c r="L246" s="26"/>
      <c r="M246" s="123" t="s">
        <v>3</v>
      </c>
      <c r="N246" s="124" t="s">
        <v>36</v>
      </c>
      <c r="O246" s="125">
        <v>6.4359999999999999</v>
      </c>
      <c r="P246" s="125">
        <f>O246*H246</f>
        <v>19.308</v>
      </c>
      <c r="Q246" s="125">
        <v>0</v>
      </c>
      <c r="R246" s="125">
        <f>Q246*H246</f>
        <v>0</v>
      </c>
      <c r="S246" s="125">
        <v>2</v>
      </c>
      <c r="T246" s="126">
        <f>S246*H246</f>
        <v>6</v>
      </c>
      <c r="AR246" s="127" t="s">
        <v>124</v>
      </c>
      <c r="AT246" s="127" t="s">
        <v>119</v>
      </c>
      <c r="AU246" s="127" t="s">
        <v>73</v>
      </c>
      <c r="AY246" s="14" t="s">
        <v>117</v>
      </c>
      <c r="BE246" s="128">
        <f>IF(N246="základní",J246,0)</f>
        <v>0</v>
      </c>
      <c r="BF246" s="128">
        <f>IF(N246="snížená",J246,0)</f>
        <v>0</v>
      </c>
      <c r="BG246" s="128">
        <f>IF(N246="zákl. přenesená",J246,0)</f>
        <v>0</v>
      </c>
      <c r="BH246" s="128">
        <f>IF(N246="sníž. přenesená",J246,0)</f>
        <v>0</v>
      </c>
      <c r="BI246" s="128">
        <f>IF(N246="nulová",J246,0)</f>
        <v>0</v>
      </c>
      <c r="BJ246" s="14" t="s">
        <v>14</v>
      </c>
      <c r="BK246" s="128">
        <f>ROUND(I246*H246,2)</f>
        <v>0</v>
      </c>
      <c r="BL246" s="14" t="s">
        <v>124</v>
      </c>
      <c r="BM246" s="127" t="s">
        <v>504</v>
      </c>
    </row>
    <row r="247" spans="2:65" s="1" customFormat="1">
      <c r="B247" s="26"/>
      <c r="D247" s="129" t="s">
        <v>125</v>
      </c>
      <c r="F247" s="220" t="s">
        <v>505</v>
      </c>
      <c r="L247" s="26"/>
      <c r="M247" s="131"/>
      <c r="T247" s="46"/>
      <c r="AT247" s="14" t="s">
        <v>125</v>
      </c>
      <c r="AU247" s="14" t="s">
        <v>73</v>
      </c>
    </row>
    <row r="248" spans="2:65" s="1" customFormat="1" ht="24.15" customHeight="1">
      <c r="B248" s="116"/>
      <c r="C248" s="117" t="s">
        <v>334</v>
      </c>
      <c r="D248" s="117" t="s">
        <v>119</v>
      </c>
      <c r="E248" s="118" t="s">
        <v>506</v>
      </c>
      <c r="F248" s="119" t="s">
        <v>507</v>
      </c>
      <c r="G248" s="120" t="s">
        <v>258</v>
      </c>
      <c r="H248" s="121">
        <v>410</v>
      </c>
      <c r="I248" s="122"/>
      <c r="J248" s="122">
        <f>ROUND(I248*H248,2)</f>
        <v>0</v>
      </c>
      <c r="K248" s="119" t="s">
        <v>123</v>
      </c>
      <c r="L248" s="26"/>
      <c r="M248" s="123" t="s">
        <v>3</v>
      </c>
      <c r="N248" s="124" t="s">
        <v>36</v>
      </c>
      <c r="O248" s="125">
        <v>0.39</v>
      </c>
      <c r="P248" s="125">
        <f>O248*H248</f>
        <v>159.9</v>
      </c>
      <c r="Q248" s="125">
        <v>0</v>
      </c>
      <c r="R248" s="125">
        <f>Q248*H248</f>
        <v>0</v>
      </c>
      <c r="S248" s="125">
        <v>5.3999999999999999E-2</v>
      </c>
      <c r="T248" s="126">
        <f>S248*H248</f>
        <v>22.14</v>
      </c>
      <c r="AR248" s="127" t="s">
        <v>124</v>
      </c>
      <c r="AT248" s="127" t="s">
        <v>119</v>
      </c>
      <c r="AU248" s="127" t="s">
        <v>73</v>
      </c>
      <c r="AY248" s="14" t="s">
        <v>117</v>
      </c>
      <c r="BE248" s="128">
        <f>IF(N248="základní",J248,0)</f>
        <v>0</v>
      </c>
      <c r="BF248" s="128">
        <f>IF(N248="snížená",J248,0)</f>
        <v>0</v>
      </c>
      <c r="BG248" s="128">
        <f>IF(N248="zákl. přenesená",J248,0)</f>
        <v>0</v>
      </c>
      <c r="BH248" s="128">
        <f>IF(N248="sníž. přenesená",J248,0)</f>
        <v>0</v>
      </c>
      <c r="BI248" s="128">
        <f>IF(N248="nulová",J248,0)</f>
        <v>0</v>
      </c>
      <c r="BJ248" s="14" t="s">
        <v>14</v>
      </c>
      <c r="BK248" s="128">
        <f>ROUND(I248*H248,2)</f>
        <v>0</v>
      </c>
      <c r="BL248" s="14" t="s">
        <v>124</v>
      </c>
      <c r="BM248" s="127" t="s">
        <v>508</v>
      </c>
    </row>
    <row r="249" spans="2:65" s="1" customFormat="1">
      <c r="B249" s="26"/>
      <c r="D249" s="129" t="s">
        <v>125</v>
      </c>
      <c r="F249" s="220" t="s">
        <v>509</v>
      </c>
      <c r="L249" s="26"/>
      <c r="M249" s="131"/>
      <c r="T249" s="46"/>
      <c r="AT249" s="14" t="s">
        <v>125</v>
      </c>
      <c r="AU249" s="14" t="s">
        <v>73</v>
      </c>
    </row>
    <row r="250" spans="2:65" s="1" customFormat="1" ht="37.950000000000003" customHeight="1">
      <c r="B250" s="116"/>
      <c r="C250" s="117" t="s">
        <v>510</v>
      </c>
      <c r="D250" s="117" t="s">
        <v>119</v>
      </c>
      <c r="E250" s="118" t="s">
        <v>511</v>
      </c>
      <c r="F250" s="119" t="s">
        <v>512</v>
      </c>
      <c r="G250" s="120" t="s">
        <v>258</v>
      </c>
      <c r="H250" s="121">
        <v>90</v>
      </c>
      <c r="I250" s="122"/>
      <c r="J250" s="122">
        <f>ROUND(I250*H250,2)</f>
        <v>0</v>
      </c>
      <c r="K250" s="119" t="s">
        <v>3</v>
      </c>
      <c r="L250" s="26"/>
      <c r="M250" s="123" t="s">
        <v>3</v>
      </c>
      <c r="N250" s="124" t="s">
        <v>36</v>
      </c>
      <c r="O250" s="125">
        <v>0</v>
      </c>
      <c r="P250" s="125">
        <f>O250*H250</f>
        <v>0</v>
      </c>
      <c r="Q250" s="125">
        <v>0</v>
      </c>
      <c r="R250" s="125">
        <f>Q250*H250</f>
        <v>0</v>
      </c>
      <c r="S250" s="125">
        <v>0</v>
      </c>
      <c r="T250" s="126">
        <f>S250*H250</f>
        <v>0</v>
      </c>
      <c r="AR250" s="127" t="s">
        <v>124</v>
      </c>
      <c r="AT250" s="127" t="s">
        <v>119</v>
      </c>
      <c r="AU250" s="127" t="s">
        <v>73</v>
      </c>
      <c r="AY250" s="14" t="s">
        <v>117</v>
      </c>
      <c r="BE250" s="128">
        <f>IF(N250="základní",J250,0)</f>
        <v>0</v>
      </c>
      <c r="BF250" s="128">
        <f>IF(N250="snížená",J250,0)</f>
        <v>0</v>
      </c>
      <c r="BG250" s="128">
        <f>IF(N250="zákl. přenesená",J250,0)</f>
        <v>0</v>
      </c>
      <c r="BH250" s="128">
        <f>IF(N250="sníž. přenesená",J250,0)</f>
        <v>0</v>
      </c>
      <c r="BI250" s="128">
        <f>IF(N250="nulová",J250,0)</f>
        <v>0</v>
      </c>
      <c r="BJ250" s="14" t="s">
        <v>14</v>
      </c>
      <c r="BK250" s="128">
        <f>ROUND(I250*H250,2)</f>
        <v>0</v>
      </c>
      <c r="BL250" s="14" t="s">
        <v>124</v>
      </c>
      <c r="BM250" s="127" t="s">
        <v>513</v>
      </c>
    </row>
    <row r="251" spans="2:65" s="11" customFormat="1" ht="22.95" customHeight="1">
      <c r="B251" s="105"/>
      <c r="D251" s="106" t="s">
        <v>64</v>
      </c>
      <c r="E251" s="114" t="s">
        <v>514</v>
      </c>
      <c r="F251" s="114" t="s">
        <v>515</v>
      </c>
      <c r="J251" s="115">
        <f>BK251</f>
        <v>0</v>
      </c>
      <c r="L251" s="105"/>
      <c r="M251" s="109"/>
      <c r="P251" s="110">
        <f>SUM(P252:P258)</f>
        <v>760.16760799999997</v>
      </c>
      <c r="R251" s="110">
        <f>SUM(R252:R258)</f>
        <v>0</v>
      </c>
      <c r="T251" s="111">
        <f>SUM(T252:T258)</f>
        <v>0</v>
      </c>
      <c r="AR251" s="106" t="s">
        <v>14</v>
      </c>
      <c r="AT251" s="112" t="s">
        <v>64</v>
      </c>
      <c r="AU251" s="112" t="s">
        <v>14</v>
      </c>
      <c r="AY251" s="106" t="s">
        <v>117</v>
      </c>
      <c r="BK251" s="113">
        <f>SUM(BK252:BK258)</f>
        <v>0</v>
      </c>
    </row>
    <row r="252" spans="2:65" s="1" customFormat="1" ht="37.950000000000003" customHeight="1">
      <c r="B252" s="116"/>
      <c r="C252" s="117" t="s">
        <v>338</v>
      </c>
      <c r="D252" s="117" t="s">
        <v>119</v>
      </c>
      <c r="E252" s="118" t="s">
        <v>516</v>
      </c>
      <c r="F252" s="119" t="s">
        <v>517</v>
      </c>
      <c r="G252" s="120" t="s">
        <v>180</v>
      </c>
      <c r="H252" s="121">
        <v>474.80799999999999</v>
      </c>
      <c r="I252" s="122"/>
      <c r="J252" s="122">
        <f>ROUND(I252*H252,2)</f>
        <v>0</v>
      </c>
      <c r="K252" s="119" t="s">
        <v>123</v>
      </c>
      <c r="L252" s="26"/>
      <c r="M252" s="123" t="s">
        <v>3</v>
      </c>
      <c r="N252" s="124" t="s">
        <v>36</v>
      </c>
      <c r="O252" s="125">
        <v>1.47</v>
      </c>
      <c r="P252" s="125">
        <f>O252*H252</f>
        <v>697.96776</v>
      </c>
      <c r="Q252" s="125">
        <v>0</v>
      </c>
      <c r="R252" s="125">
        <f>Q252*H252</f>
        <v>0</v>
      </c>
      <c r="S252" s="125">
        <v>0</v>
      </c>
      <c r="T252" s="126">
        <f>S252*H252</f>
        <v>0</v>
      </c>
      <c r="AR252" s="127" t="s">
        <v>124</v>
      </c>
      <c r="AT252" s="127" t="s">
        <v>119</v>
      </c>
      <c r="AU252" s="127" t="s">
        <v>73</v>
      </c>
      <c r="AY252" s="14" t="s">
        <v>117</v>
      </c>
      <c r="BE252" s="128">
        <f>IF(N252="základní",J252,0)</f>
        <v>0</v>
      </c>
      <c r="BF252" s="128">
        <f>IF(N252="snížená",J252,0)</f>
        <v>0</v>
      </c>
      <c r="BG252" s="128">
        <f>IF(N252="zákl. přenesená",J252,0)</f>
        <v>0</v>
      </c>
      <c r="BH252" s="128">
        <f>IF(N252="sníž. přenesená",J252,0)</f>
        <v>0</v>
      </c>
      <c r="BI252" s="128">
        <f>IF(N252="nulová",J252,0)</f>
        <v>0</v>
      </c>
      <c r="BJ252" s="14" t="s">
        <v>14</v>
      </c>
      <c r="BK252" s="128">
        <f>ROUND(I252*H252,2)</f>
        <v>0</v>
      </c>
      <c r="BL252" s="14" t="s">
        <v>124</v>
      </c>
      <c r="BM252" s="127" t="s">
        <v>518</v>
      </c>
    </row>
    <row r="253" spans="2:65" s="1" customFormat="1">
      <c r="B253" s="26"/>
      <c r="D253" s="129" t="s">
        <v>125</v>
      </c>
      <c r="F253" s="220" t="s">
        <v>519</v>
      </c>
      <c r="L253" s="26"/>
      <c r="M253" s="131"/>
      <c r="T253" s="46"/>
      <c r="AT253" s="14" t="s">
        <v>125</v>
      </c>
      <c r="AU253" s="14" t="s">
        <v>73</v>
      </c>
    </row>
    <row r="254" spans="2:65" s="1" customFormat="1" ht="33" customHeight="1">
      <c r="B254" s="116"/>
      <c r="C254" s="117" t="s">
        <v>520</v>
      </c>
      <c r="D254" s="117" t="s">
        <v>119</v>
      </c>
      <c r="E254" s="118" t="s">
        <v>521</v>
      </c>
      <c r="F254" s="119" t="s">
        <v>522</v>
      </c>
      <c r="G254" s="120" t="s">
        <v>180</v>
      </c>
      <c r="H254" s="121">
        <v>474.80799999999999</v>
      </c>
      <c r="I254" s="122"/>
      <c r="J254" s="122">
        <f>ROUND(I254*H254,2)</f>
        <v>0</v>
      </c>
      <c r="K254" s="119" t="s">
        <v>123</v>
      </c>
      <c r="L254" s="26"/>
      <c r="M254" s="123" t="s">
        <v>3</v>
      </c>
      <c r="N254" s="124" t="s">
        <v>36</v>
      </c>
      <c r="O254" s="125">
        <v>0.125</v>
      </c>
      <c r="P254" s="125">
        <f>O254*H254</f>
        <v>59.350999999999999</v>
      </c>
      <c r="Q254" s="125">
        <v>0</v>
      </c>
      <c r="R254" s="125">
        <f>Q254*H254</f>
        <v>0</v>
      </c>
      <c r="S254" s="125">
        <v>0</v>
      </c>
      <c r="T254" s="126">
        <f>S254*H254</f>
        <v>0</v>
      </c>
      <c r="AR254" s="127" t="s">
        <v>124</v>
      </c>
      <c r="AT254" s="127" t="s">
        <v>119</v>
      </c>
      <c r="AU254" s="127" t="s">
        <v>73</v>
      </c>
      <c r="AY254" s="14" t="s">
        <v>117</v>
      </c>
      <c r="BE254" s="128">
        <f>IF(N254="základní",J254,0)</f>
        <v>0</v>
      </c>
      <c r="BF254" s="128">
        <f>IF(N254="snížená",J254,0)</f>
        <v>0</v>
      </c>
      <c r="BG254" s="128">
        <f>IF(N254="zákl. přenesená",J254,0)</f>
        <v>0</v>
      </c>
      <c r="BH254" s="128">
        <f>IF(N254="sníž. přenesená",J254,0)</f>
        <v>0</v>
      </c>
      <c r="BI254" s="128">
        <f>IF(N254="nulová",J254,0)</f>
        <v>0</v>
      </c>
      <c r="BJ254" s="14" t="s">
        <v>14</v>
      </c>
      <c r="BK254" s="128">
        <f>ROUND(I254*H254,2)</f>
        <v>0</v>
      </c>
      <c r="BL254" s="14" t="s">
        <v>124</v>
      </c>
      <c r="BM254" s="127" t="s">
        <v>523</v>
      </c>
    </row>
    <row r="255" spans="2:65" s="1" customFormat="1">
      <c r="B255" s="26"/>
      <c r="D255" s="129" t="s">
        <v>125</v>
      </c>
      <c r="F255" s="220" t="s">
        <v>524</v>
      </c>
      <c r="L255" s="26"/>
      <c r="M255" s="131"/>
      <c r="T255" s="46"/>
      <c r="AT255" s="14" t="s">
        <v>125</v>
      </c>
      <c r="AU255" s="14" t="s">
        <v>73</v>
      </c>
    </row>
    <row r="256" spans="2:65" s="1" customFormat="1" ht="44.25" customHeight="1">
      <c r="B256" s="116"/>
      <c r="C256" s="117" t="s">
        <v>342</v>
      </c>
      <c r="D256" s="117" t="s">
        <v>119</v>
      </c>
      <c r="E256" s="118" t="s">
        <v>525</v>
      </c>
      <c r="F256" s="119" t="s">
        <v>526</v>
      </c>
      <c r="G256" s="120" t="s">
        <v>180</v>
      </c>
      <c r="H256" s="121">
        <v>474.80799999999999</v>
      </c>
      <c r="I256" s="122"/>
      <c r="J256" s="122">
        <f>ROUND(I256*H256,2)</f>
        <v>0</v>
      </c>
      <c r="K256" s="119" t="s">
        <v>123</v>
      </c>
      <c r="L256" s="26"/>
      <c r="M256" s="123" t="s">
        <v>3</v>
      </c>
      <c r="N256" s="124" t="s">
        <v>36</v>
      </c>
      <c r="O256" s="125">
        <v>6.0000000000000001E-3</v>
      </c>
      <c r="P256" s="125">
        <f>O256*H256</f>
        <v>2.8488479999999998</v>
      </c>
      <c r="Q256" s="125">
        <v>0</v>
      </c>
      <c r="R256" s="125">
        <f>Q256*H256</f>
        <v>0</v>
      </c>
      <c r="S256" s="125">
        <v>0</v>
      </c>
      <c r="T256" s="126">
        <f>S256*H256</f>
        <v>0</v>
      </c>
      <c r="AR256" s="127" t="s">
        <v>124</v>
      </c>
      <c r="AT256" s="127" t="s">
        <v>119</v>
      </c>
      <c r="AU256" s="127" t="s">
        <v>73</v>
      </c>
      <c r="AY256" s="14" t="s">
        <v>117</v>
      </c>
      <c r="BE256" s="128">
        <f>IF(N256="základní",J256,0)</f>
        <v>0</v>
      </c>
      <c r="BF256" s="128">
        <f>IF(N256="snížená",J256,0)</f>
        <v>0</v>
      </c>
      <c r="BG256" s="128">
        <f>IF(N256="zákl. přenesená",J256,0)</f>
        <v>0</v>
      </c>
      <c r="BH256" s="128">
        <f>IF(N256="sníž. přenesená",J256,0)</f>
        <v>0</v>
      </c>
      <c r="BI256" s="128">
        <f>IF(N256="nulová",J256,0)</f>
        <v>0</v>
      </c>
      <c r="BJ256" s="14" t="s">
        <v>14</v>
      </c>
      <c r="BK256" s="128">
        <f>ROUND(I256*H256,2)</f>
        <v>0</v>
      </c>
      <c r="BL256" s="14" t="s">
        <v>124</v>
      </c>
      <c r="BM256" s="127" t="s">
        <v>527</v>
      </c>
    </row>
    <row r="257" spans="2:65" s="1" customFormat="1">
      <c r="B257" s="26"/>
      <c r="D257" s="129" t="s">
        <v>125</v>
      </c>
      <c r="F257" s="220" t="s">
        <v>528</v>
      </c>
      <c r="L257" s="26"/>
      <c r="M257" s="131"/>
      <c r="T257" s="46"/>
      <c r="AT257" s="14" t="s">
        <v>125</v>
      </c>
      <c r="AU257" s="14" t="s">
        <v>73</v>
      </c>
    </row>
    <row r="258" spans="2:65" s="1" customFormat="1" ht="24.15" customHeight="1">
      <c r="B258" s="116"/>
      <c r="C258" s="117" t="s">
        <v>529</v>
      </c>
      <c r="D258" s="117" t="s">
        <v>119</v>
      </c>
      <c r="E258" s="118" t="s">
        <v>530</v>
      </c>
      <c r="F258" s="119" t="s">
        <v>531</v>
      </c>
      <c r="G258" s="120" t="s">
        <v>180</v>
      </c>
      <c r="H258" s="121">
        <v>474.80799999999999</v>
      </c>
      <c r="I258" s="122"/>
      <c r="J258" s="122">
        <f>ROUND(I258*H258,2)</f>
        <v>0</v>
      </c>
      <c r="K258" s="119" t="s">
        <v>3</v>
      </c>
      <c r="L258" s="26"/>
      <c r="M258" s="123" t="s">
        <v>3</v>
      </c>
      <c r="N258" s="124" t="s">
        <v>36</v>
      </c>
      <c r="O258" s="125">
        <v>0</v>
      </c>
      <c r="P258" s="125">
        <f>O258*H258</f>
        <v>0</v>
      </c>
      <c r="Q258" s="125">
        <v>0</v>
      </c>
      <c r="R258" s="125">
        <f>Q258*H258</f>
        <v>0</v>
      </c>
      <c r="S258" s="125">
        <v>0</v>
      </c>
      <c r="T258" s="126">
        <f>S258*H258</f>
        <v>0</v>
      </c>
      <c r="AR258" s="127" t="s">
        <v>124</v>
      </c>
      <c r="AT258" s="127" t="s">
        <v>119</v>
      </c>
      <c r="AU258" s="127" t="s">
        <v>73</v>
      </c>
      <c r="AY258" s="14" t="s">
        <v>117</v>
      </c>
      <c r="BE258" s="128">
        <f>IF(N258="základní",J258,0)</f>
        <v>0</v>
      </c>
      <c r="BF258" s="128">
        <f>IF(N258="snížená",J258,0)</f>
        <v>0</v>
      </c>
      <c r="BG258" s="128">
        <f>IF(N258="zákl. přenesená",J258,0)</f>
        <v>0</v>
      </c>
      <c r="BH258" s="128">
        <f>IF(N258="sníž. přenesená",J258,0)</f>
        <v>0</v>
      </c>
      <c r="BI258" s="128">
        <f>IF(N258="nulová",J258,0)</f>
        <v>0</v>
      </c>
      <c r="BJ258" s="14" t="s">
        <v>14</v>
      </c>
      <c r="BK258" s="128">
        <f>ROUND(I258*H258,2)</f>
        <v>0</v>
      </c>
      <c r="BL258" s="14" t="s">
        <v>124</v>
      </c>
      <c r="BM258" s="127" t="s">
        <v>532</v>
      </c>
    </row>
    <row r="259" spans="2:65" s="11" customFormat="1" ht="22.95" customHeight="1">
      <c r="B259" s="105"/>
      <c r="D259" s="106" t="s">
        <v>64</v>
      </c>
      <c r="E259" s="114" t="s">
        <v>533</v>
      </c>
      <c r="F259" s="114" t="s">
        <v>534</v>
      </c>
      <c r="J259" s="115">
        <f>BK259</f>
        <v>0</v>
      </c>
      <c r="L259" s="105"/>
      <c r="M259" s="109"/>
      <c r="P259" s="110">
        <f>SUM(P260:P265)</f>
        <v>30.482439999999997</v>
      </c>
      <c r="R259" s="110">
        <f>SUM(R260:R265)</f>
        <v>0</v>
      </c>
      <c r="T259" s="111">
        <f>SUM(T260:T265)</f>
        <v>0</v>
      </c>
      <c r="AR259" s="106" t="s">
        <v>14</v>
      </c>
      <c r="AT259" s="112" t="s">
        <v>64</v>
      </c>
      <c r="AU259" s="112" t="s">
        <v>14</v>
      </c>
      <c r="AY259" s="106" t="s">
        <v>117</v>
      </c>
      <c r="BK259" s="113">
        <f>SUM(BK260:BK265)</f>
        <v>0</v>
      </c>
    </row>
    <row r="260" spans="2:65" s="1" customFormat="1" ht="44.25" customHeight="1">
      <c r="B260" s="116"/>
      <c r="C260" s="117" t="s">
        <v>345</v>
      </c>
      <c r="D260" s="117" t="s">
        <v>119</v>
      </c>
      <c r="E260" s="118" t="s">
        <v>535</v>
      </c>
      <c r="F260" s="119" t="s">
        <v>536</v>
      </c>
      <c r="G260" s="120" t="s">
        <v>180</v>
      </c>
      <c r="H260" s="121">
        <v>423.09</v>
      </c>
      <c r="I260" s="122"/>
      <c r="J260" s="122">
        <f>ROUND(I260*H260,2)</f>
        <v>0</v>
      </c>
      <c r="K260" s="119" t="s">
        <v>123</v>
      </c>
      <c r="L260" s="26"/>
      <c r="M260" s="123" t="s">
        <v>3</v>
      </c>
      <c r="N260" s="124" t="s">
        <v>36</v>
      </c>
      <c r="O260" s="125">
        <v>6.6000000000000003E-2</v>
      </c>
      <c r="P260" s="125">
        <f>O260*H260</f>
        <v>27.923939999999998</v>
      </c>
      <c r="Q260" s="125">
        <v>0</v>
      </c>
      <c r="R260" s="125">
        <f>Q260*H260</f>
        <v>0</v>
      </c>
      <c r="S260" s="125">
        <v>0</v>
      </c>
      <c r="T260" s="126">
        <f>S260*H260</f>
        <v>0</v>
      </c>
      <c r="AR260" s="127" t="s">
        <v>124</v>
      </c>
      <c r="AT260" s="127" t="s">
        <v>119</v>
      </c>
      <c r="AU260" s="127" t="s">
        <v>73</v>
      </c>
      <c r="AY260" s="14" t="s">
        <v>117</v>
      </c>
      <c r="BE260" s="128">
        <f>IF(N260="základní",J260,0)</f>
        <v>0</v>
      </c>
      <c r="BF260" s="128">
        <f>IF(N260="snížená",J260,0)</f>
        <v>0</v>
      </c>
      <c r="BG260" s="128">
        <f>IF(N260="zákl. přenesená",J260,0)</f>
        <v>0</v>
      </c>
      <c r="BH260" s="128">
        <f>IF(N260="sníž. přenesená",J260,0)</f>
        <v>0</v>
      </c>
      <c r="BI260" s="128">
        <f>IF(N260="nulová",J260,0)</f>
        <v>0</v>
      </c>
      <c r="BJ260" s="14" t="s">
        <v>14</v>
      </c>
      <c r="BK260" s="128">
        <f>ROUND(I260*H260,2)</f>
        <v>0</v>
      </c>
      <c r="BL260" s="14" t="s">
        <v>124</v>
      </c>
      <c r="BM260" s="127" t="s">
        <v>537</v>
      </c>
    </row>
    <row r="261" spans="2:65" s="1" customFormat="1">
      <c r="B261" s="26"/>
      <c r="D261" s="129" t="s">
        <v>125</v>
      </c>
      <c r="F261" s="220" t="s">
        <v>538</v>
      </c>
      <c r="L261" s="26"/>
      <c r="M261" s="131"/>
      <c r="T261" s="46"/>
      <c r="AT261" s="14" t="s">
        <v>125</v>
      </c>
      <c r="AU261" s="14" t="s">
        <v>73</v>
      </c>
    </row>
    <row r="262" spans="2:65" s="1" customFormat="1" ht="49.2" customHeight="1">
      <c r="B262" s="116"/>
      <c r="C262" s="117" t="s">
        <v>539</v>
      </c>
      <c r="D262" s="117" t="s">
        <v>119</v>
      </c>
      <c r="E262" s="118" t="s">
        <v>540</v>
      </c>
      <c r="F262" s="119" t="s">
        <v>541</v>
      </c>
      <c r="G262" s="120" t="s">
        <v>180</v>
      </c>
      <c r="H262" s="121">
        <v>3.5</v>
      </c>
      <c r="I262" s="122"/>
      <c r="J262" s="122">
        <f>ROUND(I262*H262,2)</f>
        <v>0</v>
      </c>
      <c r="K262" s="119" t="s">
        <v>123</v>
      </c>
      <c r="L262" s="26"/>
      <c r="M262" s="123" t="s">
        <v>3</v>
      </c>
      <c r="N262" s="124" t="s">
        <v>36</v>
      </c>
      <c r="O262" s="125">
        <v>0.373</v>
      </c>
      <c r="P262" s="125">
        <f>O262*H262</f>
        <v>1.3054999999999999</v>
      </c>
      <c r="Q262" s="125">
        <v>0</v>
      </c>
      <c r="R262" s="125">
        <f>Q262*H262</f>
        <v>0</v>
      </c>
      <c r="S262" s="125">
        <v>0</v>
      </c>
      <c r="T262" s="126">
        <f>S262*H262</f>
        <v>0</v>
      </c>
      <c r="AR262" s="127" t="s">
        <v>124</v>
      </c>
      <c r="AT262" s="127" t="s">
        <v>119</v>
      </c>
      <c r="AU262" s="127" t="s">
        <v>73</v>
      </c>
      <c r="AY262" s="14" t="s">
        <v>117</v>
      </c>
      <c r="BE262" s="128">
        <f>IF(N262="základní",J262,0)</f>
        <v>0</v>
      </c>
      <c r="BF262" s="128">
        <f>IF(N262="snížená",J262,0)</f>
        <v>0</v>
      </c>
      <c r="BG262" s="128">
        <f>IF(N262="zákl. přenesená",J262,0)</f>
        <v>0</v>
      </c>
      <c r="BH262" s="128">
        <f>IF(N262="sníž. přenesená",J262,0)</f>
        <v>0</v>
      </c>
      <c r="BI262" s="128">
        <f>IF(N262="nulová",J262,0)</f>
        <v>0</v>
      </c>
      <c r="BJ262" s="14" t="s">
        <v>14</v>
      </c>
      <c r="BK262" s="128">
        <f>ROUND(I262*H262,2)</f>
        <v>0</v>
      </c>
      <c r="BL262" s="14" t="s">
        <v>124</v>
      </c>
      <c r="BM262" s="127" t="s">
        <v>542</v>
      </c>
    </row>
    <row r="263" spans="2:65" s="1" customFormat="1">
      <c r="B263" s="26"/>
      <c r="D263" s="129" t="s">
        <v>125</v>
      </c>
      <c r="F263" s="220" t="s">
        <v>543</v>
      </c>
      <c r="L263" s="26"/>
      <c r="M263" s="131"/>
      <c r="T263" s="46"/>
      <c r="AT263" s="14" t="s">
        <v>125</v>
      </c>
      <c r="AU263" s="14" t="s">
        <v>73</v>
      </c>
    </row>
    <row r="264" spans="2:65" s="1" customFormat="1" ht="49.2" customHeight="1">
      <c r="B264" s="116"/>
      <c r="C264" s="117" t="s">
        <v>347</v>
      </c>
      <c r="D264" s="117" t="s">
        <v>119</v>
      </c>
      <c r="E264" s="118" t="s">
        <v>544</v>
      </c>
      <c r="F264" s="119" t="s">
        <v>545</v>
      </c>
      <c r="G264" s="120" t="s">
        <v>180</v>
      </c>
      <c r="H264" s="121">
        <v>3.5</v>
      </c>
      <c r="I264" s="122"/>
      <c r="J264" s="122">
        <f>ROUND(I264*H264,2)</f>
        <v>0</v>
      </c>
      <c r="K264" s="119" t="s">
        <v>123</v>
      </c>
      <c r="L264" s="26"/>
      <c r="M264" s="123" t="s">
        <v>3</v>
      </c>
      <c r="N264" s="124" t="s">
        <v>36</v>
      </c>
      <c r="O264" s="125">
        <v>0.35799999999999998</v>
      </c>
      <c r="P264" s="125">
        <f>O264*H264</f>
        <v>1.2529999999999999</v>
      </c>
      <c r="Q264" s="125">
        <v>0</v>
      </c>
      <c r="R264" s="125">
        <f>Q264*H264</f>
        <v>0</v>
      </c>
      <c r="S264" s="125">
        <v>0</v>
      </c>
      <c r="T264" s="126">
        <f>S264*H264</f>
        <v>0</v>
      </c>
      <c r="AR264" s="127" t="s">
        <v>124</v>
      </c>
      <c r="AT264" s="127" t="s">
        <v>119</v>
      </c>
      <c r="AU264" s="127" t="s">
        <v>73</v>
      </c>
      <c r="AY264" s="14" t="s">
        <v>117</v>
      </c>
      <c r="BE264" s="128">
        <f>IF(N264="základní",J264,0)</f>
        <v>0</v>
      </c>
      <c r="BF264" s="128">
        <f>IF(N264="snížená",J264,0)</f>
        <v>0</v>
      </c>
      <c r="BG264" s="128">
        <f>IF(N264="zákl. přenesená",J264,0)</f>
        <v>0</v>
      </c>
      <c r="BH264" s="128">
        <f>IF(N264="sníž. přenesená",J264,0)</f>
        <v>0</v>
      </c>
      <c r="BI264" s="128">
        <f>IF(N264="nulová",J264,0)</f>
        <v>0</v>
      </c>
      <c r="BJ264" s="14" t="s">
        <v>14</v>
      </c>
      <c r="BK264" s="128">
        <f>ROUND(I264*H264,2)</f>
        <v>0</v>
      </c>
      <c r="BL264" s="14" t="s">
        <v>124</v>
      </c>
      <c r="BM264" s="127" t="s">
        <v>546</v>
      </c>
    </row>
    <row r="265" spans="2:65" s="1" customFormat="1">
      <c r="B265" s="26"/>
      <c r="D265" s="129" t="s">
        <v>125</v>
      </c>
      <c r="F265" s="220" t="s">
        <v>547</v>
      </c>
      <c r="L265" s="26"/>
      <c r="M265" s="131"/>
      <c r="T265" s="46"/>
      <c r="AT265" s="14" t="s">
        <v>125</v>
      </c>
      <c r="AU265" s="14" t="s">
        <v>73</v>
      </c>
    </row>
    <row r="266" spans="2:65" s="11" customFormat="1" ht="25.95" customHeight="1">
      <c r="B266" s="105"/>
      <c r="D266" s="106" t="s">
        <v>64</v>
      </c>
      <c r="E266" s="107" t="s">
        <v>548</v>
      </c>
      <c r="F266" s="107" t="s">
        <v>549</v>
      </c>
      <c r="J266" s="108">
        <f>BK266</f>
        <v>0</v>
      </c>
      <c r="L266" s="105"/>
      <c r="M266" s="109"/>
      <c r="P266" s="110">
        <f>P267+P276+P296+P326+P340+P351+P368</f>
        <v>2287.992984</v>
      </c>
      <c r="R266" s="110">
        <f>R267+R276+R296+R326+R340+R351+R368</f>
        <v>3.1025998091249996</v>
      </c>
      <c r="T266" s="111">
        <f>T267+T276+T296+T326+T340+T351+T368</f>
        <v>21.678000000000001</v>
      </c>
      <c r="AR266" s="106" t="s">
        <v>73</v>
      </c>
      <c r="AT266" s="112" t="s">
        <v>64</v>
      </c>
      <c r="AU266" s="112" t="s">
        <v>65</v>
      </c>
      <c r="AY266" s="106" t="s">
        <v>117</v>
      </c>
      <c r="BK266" s="113">
        <f>BK267+BK276+BK296+BK326+BK340+BK351+BK368</f>
        <v>0</v>
      </c>
    </row>
    <row r="267" spans="2:65" s="11" customFormat="1" ht="22.95" customHeight="1">
      <c r="B267" s="105"/>
      <c r="D267" s="106" t="s">
        <v>64</v>
      </c>
      <c r="E267" s="114" t="s">
        <v>550</v>
      </c>
      <c r="F267" s="114" t="s">
        <v>551</v>
      </c>
      <c r="J267" s="115">
        <f>BK267</f>
        <v>0</v>
      </c>
      <c r="L267" s="105"/>
      <c r="M267" s="109"/>
      <c r="P267" s="110">
        <f>SUM(P268:P275)</f>
        <v>9.2512559999999997</v>
      </c>
      <c r="R267" s="110">
        <f>SUM(R268:R275)</f>
        <v>0.1676</v>
      </c>
      <c r="T267" s="111">
        <f>SUM(T268:T275)</f>
        <v>0</v>
      </c>
      <c r="AR267" s="106" t="s">
        <v>73</v>
      </c>
      <c r="AT267" s="112" t="s">
        <v>64</v>
      </c>
      <c r="AU267" s="112" t="s">
        <v>14</v>
      </c>
      <c r="AY267" s="106" t="s">
        <v>117</v>
      </c>
      <c r="BK267" s="113">
        <f>SUM(BK268:BK275)</f>
        <v>0</v>
      </c>
    </row>
    <row r="268" spans="2:65" s="1" customFormat="1" ht="33" customHeight="1">
      <c r="B268" s="116"/>
      <c r="C268" s="117" t="s">
        <v>552</v>
      </c>
      <c r="D268" s="117" t="s">
        <v>119</v>
      </c>
      <c r="E268" s="118" t="s">
        <v>553</v>
      </c>
      <c r="F268" s="119" t="s">
        <v>554</v>
      </c>
      <c r="G268" s="120" t="s">
        <v>122</v>
      </c>
      <c r="H268" s="121">
        <v>28</v>
      </c>
      <c r="I268" s="122"/>
      <c r="J268" s="122">
        <f>ROUND(I268*H268,2)</f>
        <v>0</v>
      </c>
      <c r="K268" s="119" t="s">
        <v>123</v>
      </c>
      <c r="L268" s="26"/>
      <c r="M268" s="123" t="s">
        <v>3</v>
      </c>
      <c r="N268" s="124" t="s">
        <v>36</v>
      </c>
      <c r="O268" s="125">
        <v>6.0999999999999999E-2</v>
      </c>
      <c r="P268" s="125">
        <f>O268*H268</f>
        <v>1.708</v>
      </c>
      <c r="Q268" s="125">
        <v>0</v>
      </c>
      <c r="R268" s="125">
        <f>Q268*H268</f>
        <v>0</v>
      </c>
      <c r="S268" s="125">
        <v>0</v>
      </c>
      <c r="T268" s="126">
        <f>S268*H268</f>
        <v>0</v>
      </c>
      <c r="AR268" s="127" t="s">
        <v>153</v>
      </c>
      <c r="AT268" s="127" t="s">
        <v>119</v>
      </c>
      <c r="AU268" s="127" t="s">
        <v>73</v>
      </c>
      <c r="AY268" s="14" t="s">
        <v>117</v>
      </c>
      <c r="BE268" s="128">
        <f>IF(N268="základní",J268,0)</f>
        <v>0</v>
      </c>
      <c r="BF268" s="128">
        <f>IF(N268="snížená",J268,0)</f>
        <v>0</v>
      </c>
      <c r="BG268" s="128">
        <f>IF(N268="zákl. přenesená",J268,0)</f>
        <v>0</v>
      </c>
      <c r="BH268" s="128">
        <f>IF(N268="sníž. přenesená",J268,0)</f>
        <v>0</v>
      </c>
      <c r="BI268" s="128">
        <f>IF(N268="nulová",J268,0)</f>
        <v>0</v>
      </c>
      <c r="BJ268" s="14" t="s">
        <v>14</v>
      </c>
      <c r="BK268" s="128">
        <f>ROUND(I268*H268,2)</f>
        <v>0</v>
      </c>
      <c r="BL268" s="14" t="s">
        <v>153</v>
      </c>
      <c r="BM268" s="127" t="s">
        <v>555</v>
      </c>
    </row>
    <row r="269" spans="2:65" s="1" customFormat="1">
      <c r="B269" s="26"/>
      <c r="D269" s="129" t="s">
        <v>125</v>
      </c>
      <c r="F269" s="220" t="s">
        <v>556</v>
      </c>
      <c r="L269" s="26"/>
      <c r="M269" s="131"/>
      <c r="T269" s="46"/>
      <c r="AT269" s="14" t="s">
        <v>125</v>
      </c>
      <c r="AU269" s="14" t="s">
        <v>73</v>
      </c>
    </row>
    <row r="270" spans="2:65" s="1" customFormat="1" ht="24.15" customHeight="1">
      <c r="B270" s="116"/>
      <c r="C270" s="117" t="s">
        <v>351</v>
      </c>
      <c r="D270" s="117" t="s">
        <v>119</v>
      </c>
      <c r="E270" s="118" t="s">
        <v>557</v>
      </c>
      <c r="F270" s="119" t="s">
        <v>558</v>
      </c>
      <c r="G270" s="120" t="s">
        <v>122</v>
      </c>
      <c r="H270" s="121">
        <v>28</v>
      </c>
      <c r="I270" s="122"/>
      <c r="J270" s="122">
        <f>ROUND(I270*H270,2)</f>
        <v>0</v>
      </c>
      <c r="K270" s="119" t="s">
        <v>123</v>
      </c>
      <c r="L270" s="26"/>
      <c r="M270" s="123" t="s">
        <v>3</v>
      </c>
      <c r="N270" s="124" t="s">
        <v>36</v>
      </c>
      <c r="O270" s="125">
        <v>0.26</v>
      </c>
      <c r="P270" s="125">
        <f>O270*H270</f>
        <v>7.28</v>
      </c>
      <c r="Q270" s="125">
        <v>4.0000000000000002E-4</v>
      </c>
      <c r="R270" s="125">
        <f>Q270*H270</f>
        <v>1.12E-2</v>
      </c>
      <c r="S270" s="125">
        <v>0</v>
      </c>
      <c r="T270" s="126">
        <f>S270*H270</f>
        <v>0</v>
      </c>
      <c r="AR270" s="127" t="s">
        <v>153</v>
      </c>
      <c r="AT270" s="127" t="s">
        <v>119</v>
      </c>
      <c r="AU270" s="127" t="s">
        <v>73</v>
      </c>
      <c r="AY270" s="14" t="s">
        <v>117</v>
      </c>
      <c r="BE270" s="128">
        <f>IF(N270="základní",J270,0)</f>
        <v>0</v>
      </c>
      <c r="BF270" s="128">
        <f>IF(N270="snížená",J270,0)</f>
        <v>0</v>
      </c>
      <c r="BG270" s="128">
        <f>IF(N270="zákl. přenesená",J270,0)</f>
        <v>0</v>
      </c>
      <c r="BH270" s="128">
        <f>IF(N270="sníž. přenesená",J270,0)</f>
        <v>0</v>
      </c>
      <c r="BI270" s="128">
        <f>IF(N270="nulová",J270,0)</f>
        <v>0</v>
      </c>
      <c r="BJ270" s="14" t="s">
        <v>14</v>
      </c>
      <c r="BK270" s="128">
        <f>ROUND(I270*H270,2)</f>
        <v>0</v>
      </c>
      <c r="BL270" s="14" t="s">
        <v>153</v>
      </c>
      <c r="BM270" s="127" t="s">
        <v>559</v>
      </c>
    </row>
    <row r="271" spans="2:65" s="1" customFormat="1">
      <c r="B271" s="26"/>
      <c r="D271" s="129" t="s">
        <v>125</v>
      </c>
      <c r="F271" s="220" t="s">
        <v>560</v>
      </c>
      <c r="L271" s="26"/>
      <c r="M271" s="131"/>
      <c r="T271" s="46"/>
      <c r="AT271" s="14" t="s">
        <v>125</v>
      </c>
      <c r="AU271" s="14" t="s">
        <v>73</v>
      </c>
    </row>
    <row r="272" spans="2:65" s="1" customFormat="1" ht="16.5" customHeight="1">
      <c r="B272" s="116"/>
      <c r="C272" s="221" t="s">
        <v>561</v>
      </c>
      <c r="D272" s="221" t="s">
        <v>252</v>
      </c>
      <c r="E272" s="222" t="s">
        <v>562</v>
      </c>
      <c r="F272" s="223" t="s">
        <v>563</v>
      </c>
      <c r="G272" s="224" t="s">
        <v>180</v>
      </c>
      <c r="H272" s="225">
        <v>8.0000000000000002E-3</v>
      </c>
      <c r="I272" s="226"/>
      <c r="J272" s="226">
        <f>ROUND(I272*H272,2)</f>
        <v>0</v>
      </c>
      <c r="K272" s="223" t="s">
        <v>123</v>
      </c>
      <c r="L272" s="132"/>
      <c r="M272" s="133" t="s">
        <v>3</v>
      </c>
      <c r="N272" s="134" t="s">
        <v>36</v>
      </c>
      <c r="O272" s="125">
        <v>0</v>
      </c>
      <c r="P272" s="125">
        <f>O272*H272</f>
        <v>0</v>
      </c>
      <c r="Q272" s="125">
        <v>1</v>
      </c>
      <c r="R272" s="125">
        <f>Q272*H272</f>
        <v>8.0000000000000002E-3</v>
      </c>
      <c r="S272" s="125">
        <v>0</v>
      </c>
      <c r="T272" s="126">
        <f>S272*H272</f>
        <v>0</v>
      </c>
      <c r="AR272" s="127" t="s">
        <v>181</v>
      </c>
      <c r="AT272" s="127" t="s">
        <v>252</v>
      </c>
      <c r="AU272" s="127" t="s">
        <v>73</v>
      </c>
      <c r="AY272" s="14" t="s">
        <v>117</v>
      </c>
      <c r="BE272" s="128">
        <f>IF(N272="základní",J272,0)</f>
        <v>0</v>
      </c>
      <c r="BF272" s="128">
        <f>IF(N272="snížená",J272,0)</f>
        <v>0</v>
      </c>
      <c r="BG272" s="128">
        <f>IF(N272="zákl. přenesená",J272,0)</f>
        <v>0</v>
      </c>
      <c r="BH272" s="128">
        <f>IF(N272="sníž. přenesená",J272,0)</f>
        <v>0</v>
      </c>
      <c r="BI272" s="128">
        <f>IF(N272="nulová",J272,0)</f>
        <v>0</v>
      </c>
      <c r="BJ272" s="14" t="s">
        <v>14</v>
      </c>
      <c r="BK272" s="128">
        <f>ROUND(I272*H272,2)</f>
        <v>0</v>
      </c>
      <c r="BL272" s="14" t="s">
        <v>153</v>
      </c>
      <c r="BM272" s="127" t="s">
        <v>564</v>
      </c>
    </row>
    <row r="273" spans="2:65" s="1" customFormat="1" ht="49.2" customHeight="1">
      <c r="B273" s="116"/>
      <c r="C273" s="221" t="s">
        <v>354</v>
      </c>
      <c r="D273" s="221" t="s">
        <v>252</v>
      </c>
      <c r="E273" s="222" t="s">
        <v>565</v>
      </c>
      <c r="F273" s="223" t="s">
        <v>566</v>
      </c>
      <c r="G273" s="224" t="s">
        <v>122</v>
      </c>
      <c r="H273" s="225">
        <v>28</v>
      </c>
      <c r="I273" s="226"/>
      <c r="J273" s="226">
        <f>ROUND(I273*H273,2)</f>
        <v>0</v>
      </c>
      <c r="K273" s="223" t="s">
        <v>123</v>
      </c>
      <c r="L273" s="132"/>
      <c r="M273" s="133" t="s">
        <v>3</v>
      </c>
      <c r="N273" s="134" t="s">
        <v>36</v>
      </c>
      <c r="O273" s="125">
        <v>0</v>
      </c>
      <c r="P273" s="125">
        <f>O273*H273</f>
        <v>0</v>
      </c>
      <c r="Q273" s="125">
        <v>5.3E-3</v>
      </c>
      <c r="R273" s="125">
        <f>Q273*H273</f>
        <v>0.1484</v>
      </c>
      <c r="S273" s="125">
        <v>0</v>
      </c>
      <c r="T273" s="126">
        <f>S273*H273</f>
        <v>0</v>
      </c>
      <c r="AR273" s="127" t="s">
        <v>181</v>
      </c>
      <c r="AT273" s="127" t="s">
        <v>252</v>
      </c>
      <c r="AU273" s="127" t="s">
        <v>73</v>
      </c>
      <c r="AY273" s="14" t="s">
        <v>117</v>
      </c>
      <c r="BE273" s="128">
        <f>IF(N273="základní",J273,0)</f>
        <v>0</v>
      </c>
      <c r="BF273" s="128">
        <f>IF(N273="snížená",J273,0)</f>
        <v>0</v>
      </c>
      <c r="BG273" s="128">
        <f>IF(N273="zákl. přenesená",J273,0)</f>
        <v>0</v>
      </c>
      <c r="BH273" s="128">
        <f>IF(N273="sníž. přenesená",J273,0)</f>
        <v>0</v>
      </c>
      <c r="BI273" s="128">
        <f>IF(N273="nulová",J273,0)</f>
        <v>0</v>
      </c>
      <c r="BJ273" s="14" t="s">
        <v>14</v>
      </c>
      <c r="BK273" s="128">
        <f>ROUND(I273*H273,2)</f>
        <v>0</v>
      </c>
      <c r="BL273" s="14" t="s">
        <v>153</v>
      </c>
      <c r="BM273" s="127" t="s">
        <v>567</v>
      </c>
    </row>
    <row r="274" spans="2:65" s="1" customFormat="1" ht="49.2" customHeight="1">
      <c r="B274" s="116"/>
      <c r="C274" s="117" t="s">
        <v>568</v>
      </c>
      <c r="D274" s="117" t="s">
        <v>119</v>
      </c>
      <c r="E274" s="118" t="s">
        <v>569</v>
      </c>
      <c r="F274" s="119" t="s">
        <v>570</v>
      </c>
      <c r="G274" s="120" t="s">
        <v>180</v>
      </c>
      <c r="H274" s="121">
        <v>0.16800000000000001</v>
      </c>
      <c r="I274" s="122"/>
      <c r="J274" s="122">
        <f>ROUND(I274*H274,2)</f>
        <v>0</v>
      </c>
      <c r="K274" s="119" t="s">
        <v>123</v>
      </c>
      <c r="L274" s="26"/>
      <c r="M274" s="123" t="s">
        <v>3</v>
      </c>
      <c r="N274" s="124" t="s">
        <v>36</v>
      </c>
      <c r="O274" s="125">
        <v>1.5669999999999999</v>
      </c>
      <c r="P274" s="125">
        <f>O274*H274</f>
        <v>0.26325599999999999</v>
      </c>
      <c r="Q274" s="125">
        <v>0</v>
      </c>
      <c r="R274" s="125">
        <f>Q274*H274</f>
        <v>0</v>
      </c>
      <c r="S274" s="125">
        <v>0</v>
      </c>
      <c r="T274" s="126">
        <f>S274*H274</f>
        <v>0</v>
      </c>
      <c r="AR274" s="127" t="s">
        <v>153</v>
      </c>
      <c r="AT274" s="127" t="s">
        <v>119</v>
      </c>
      <c r="AU274" s="127" t="s">
        <v>73</v>
      </c>
      <c r="AY274" s="14" t="s">
        <v>117</v>
      </c>
      <c r="BE274" s="128">
        <f>IF(N274="základní",J274,0)</f>
        <v>0</v>
      </c>
      <c r="BF274" s="128">
        <f>IF(N274="snížená",J274,0)</f>
        <v>0</v>
      </c>
      <c r="BG274" s="128">
        <f>IF(N274="zákl. přenesená",J274,0)</f>
        <v>0</v>
      </c>
      <c r="BH274" s="128">
        <f>IF(N274="sníž. přenesená",J274,0)</f>
        <v>0</v>
      </c>
      <c r="BI274" s="128">
        <f>IF(N274="nulová",J274,0)</f>
        <v>0</v>
      </c>
      <c r="BJ274" s="14" t="s">
        <v>14</v>
      </c>
      <c r="BK274" s="128">
        <f>ROUND(I274*H274,2)</f>
        <v>0</v>
      </c>
      <c r="BL274" s="14" t="s">
        <v>153</v>
      </c>
      <c r="BM274" s="127" t="s">
        <v>571</v>
      </c>
    </row>
    <row r="275" spans="2:65" s="1" customFormat="1">
      <c r="B275" s="26"/>
      <c r="D275" s="129" t="s">
        <v>125</v>
      </c>
      <c r="F275" s="220" t="s">
        <v>572</v>
      </c>
      <c r="L275" s="26"/>
      <c r="M275" s="131"/>
      <c r="T275" s="46"/>
      <c r="AT275" s="14" t="s">
        <v>125</v>
      </c>
      <c r="AU275" s="14" t="s">
        <v>73</v>
      </c>
    </row>
    <row r="276" spans="2:65" s="11" customFormat="1" ht="22.95" customHeight="1">
      <c r="B276" s="105"/>
      <c r="D276" s="106" t="s">
        <v>64</v>
      </c>
      <c r="E276" s="114" t="s">
        <v>573</v>
      </c>
      <c r="F276" s="114" t="s">
        <v>574</v>
      </c>
      <c r="J276" s="115">
        <f>BK276</f>
        <v>0</v>
      </c>
      <c r="L276" s="105"/>
      <c r="M276" s="109"/>
      <c r="P276" s="110">
        <f>SUM(P277:P295)</f>
        <v>41.301017999999999</v>
      </c>
      <c r="R276" s="110">
        <f>SUM(R277:R295)</f>
        <v>0.21912999999999999</v>
      </c>
      <c r="T276" s="111">
        <f>SUM(T277:T295)</f>
        <v>0</v>
      </c>
      <c r="AR276" s="106" t="s">
        <v>73</v>
      </c>
      <c r="AT276" s="112" t="s">
        <v>64</v>
      </c>
      <c r="AU276" s="112" t="s">
        <v>14</v>
      </c>
      <c r="AY276" s="106" t="s">
        <v>117</v>
      </c>
      <c r="BK276" s="113">
        <f>SUM(BK277:BK295)</f>
        <v>0</v>
      </c>
    </row>
    <row r="277" spans="2:65" s="1" customFormat="1" ht="66.75" customHeight="1">
      <c r="B277" s="116"/>
      <c r="C277" s="117" t="s">
        <v>575</v>
      </c>
      <c r="D277" s="117" t="s">
        <v>119</v>
      </c>
      <c r="E277" s="118" t="s">
        <v>576</v>
      </c>
      <c r="F277" s="119" t="s">
        <v>577</v>
      </c>
      <c r="G277" s="120" t="s">
        <v>148</v>
      </c>
      <c r="H277" s="121">
        <v>6</v>
      </c>
      <c r="I277" s="122"/>
      <c r="J277" s="122">
        <f>ROUND(I277*H277,2)</f>
        <v>0</v>
      </c>
      <c r="K277" s="119" t="s">
        <v>123</v>
      </c>
      <c r="L277" s="26"/>
      <c r="M277" s="123" t="s">
        <v>3</v>
      </c>
      <c r="N277" s="124" t="s">
        <v>36</v>
      </c>
      <c r="O277" s="125">
        <v>0.13</v>
      </c>
      <c r="P277" s="125">
        <f>O277*H277</f>
        <v>0.78</v>
      </c>
      <c r="Q277" s="125">
        <v>1.9000000000000001E-4</v>
      </c>
      <c r="R277" s="125">
        <f>Q277*H277</f>
        <v>1.14E-3</v>
      </c>
      <c r="S277" s="125">
        <v>0</v>
      </c>
      <c r="T277" s="126">
        <f>S277*H277</f>
        <v>0</v>
      </c>
      <c r="AR277" s="127" t="s">
        <v>153</v>
      </c>
      <c r="AT277" s="127" t="s">
        <v>119</v>
      </c>
      <c r="AU277" s="127" t="s">
        <v>73</v>
      </c>
      <c r="AY277" s="14" t="s">
        <v>117</v>
      </c>
      <c r="BE277" s="128">
        <f>IF(N277="základní",J277,0)</f>
        <v>0</v>
      </c>
      <c r="BF277" s="128">
        <f>IF(N277="snížená",J277,0)</f>
        <v>0</v>
      </c>
      <c r="BG277" s="128">
        <f>IF(N277="zákl. přenesená",J277,0)</f>
        <v>0</v>
      </c>
      <c r="BH277" s="128">
        <f>IF(N277="sníž. přenesená",J277,0)</f>
        <v>0</v>
      </c>
      <c r="BI277" s="128">
        <f>IF(N277="nulová",J277,0)</f>
        <v>0</v>
      </c>
      <c r="BJ277" s="14" t="s">
        <v>14</v>
      </c>
      <c r="BK277" s="128">
        <f>ROUND(I277*H277,2)</f>
        <v>0</v>
      </c>
      <c r="BL277" s="14" t="s">
        <v>153</v>
      </c>
      <c r="BM277" s="127" t="s">
        <v>578</v>
      </c>
    </row>
    <row r="278" spans="2:65" s="1" customFormat="1">
      <c r="B278" s="26"/>
      <c r="D278" s="129" t="s">
        <v>125</v>
      </c>
      <c r="F278" s="220" t="s">
        <v>579</v>
      </c>
      <c r="L278" s="26"/>
      <c r="M278" s="131"/>
      <c r="T278" s="46"/>
      <c r="AT278" s="14" t="s">
        <v>125</v>
      </c>
      <c r="AU278" s="14" t="s">
        <v>73</v>
      </c>
    </row>
    <row r="279" spans="2:65" s="1" customFormat="1" ht="24.15" customHeight="1">
      <c r="B279" s="116"/>
      <c r="C279" s="221" t="s">
        <v>358</v>
      </c>
      <c r="D279" s="221" t="s">
        <v>252</v>
      </c>
      <c r="E279" s="222" t="s">
        <v>580</v>
      </c>
      <c r="F279" s="223" t="s">
        <v>581</v>
      </c>
      <c r="G279" s="224" t="s">
        <v>148</v>
      </c>
      <c r="H279" s="225">
        <v>6</v>
      </c>
      <c r="I279" s="226"/>
      <c r="J279" s="226">
        <f>ROUND(I279*H279,2)</f>
        <v>0</v>
      </c>
      <c r="K279" s="223" t="s">
        <v>123</v>
      </c>
      <c r="L279" s="132"/>
      <c r="M279" s="133" t="s">
        <v>3</v>
      </c>
      <c r="N279" s="134" t="s">
        <v>36</v>
      </c>
      <c r="O279" s="125">
        <v>0</v>
      </c>
      <c r="P279" s="125">
        <f>O279*H279</f>
        <v>0</v>
      </c>
      <c r="Q279" s="125">
        <v>3.2000000000000003E-4</v>
      </c>
      <c r="R279" s="125">
        <f>Q279*H279</f>
        <v>1.9200000000000003E-3</v>
      </c>
      <c r="S279" s="125">
        <v>0</v>
      </c>
      <c r="T279" s="126">
        <f>S279*H279</f>
        <v>0</v>
      </c>
      <c r="AR279" s="127" t="s">
        <v>181</v>
      </c>
      <c r="AT279" s="127" t="s">
        <v>252</v>
      </c>
      <c r="AU279" s="127" t="s">
        <v>73</v>
      </c>
      <c r="AY279" s="14" t="s">
        <v>117</v>
      </c>
      <c r="BE279" s="128">
        <f>IF(N279="základní",J279,0)</f>
        <v>0</v>
      </c>
      <c r="BF279" s="128">
        <f>IF(N279="snížená",J279,0)</f>
        <v>0</v>
      </c>
      <c r="BG279" s="128">
        <f>IF(N279="zákl. přenesená",J279,0)</f>
        <v>0</v>
      </c>
      <c r="BH279" s="128">
        <f>IF(N279="sníž. přenesená",J279,0)</f>
        <v>0</v>
      </c>
      <c r="BI279" s="128">
        <f>IF(N279="nulová",J279,0)</f>
        <v>0</v>
      </c>
      <c r="BJ279" s="14" t="s">
        <v>14</v>
      </c>
      <c r="BK279" s="128">
        <f>ROUND(I279*H279,2)</f>
        <v>0</v>
      </c>
      <c r="BL279" s="14" t="s">
        <v>153</v>
      </c>
      <c r="BM279" s="127" t="s">
        <v>582</v>
      </c>
    </row>
    <row r="280" spans="2:65" s="1" customFormat="1" ht="66.75" customHeight="1">
      <c r="B280" s="116"/>
      <c r="C280" s="117" t="s">
        <v>583</v>
      </c>
      <c r="D280" s="117" t="s">
        <v>119</v>
      </c>
      <c r="E280" s="118" t="s">
        <v>584</v>
      </c>
      <c r="F280" s="119" t="s">
        <v>585</v>
      </c>
      <c r="G280" s="120" t="s">
        <v>148</v>
      </c>
      <c r="H280" s="121">
        <v>237</v>
      </c>
      <c r="I280" s="122"/>
      <c r="J280" s="122">
        <f>ROUND(I280*H280,2)</f>
        <v>0</v>
      </c>
      <c r="K280" s="119" t="s">
        <v>123</v>
      </c>
      <c r="L280" s="26"/>
      <c r="M280" s="123" t="s">
        <v>3</v>
      </c>
      <c r="N280" s="124" t="s">
        <v>36</v>
      </c>
      <c r="O280" s="125">
        <v>0.13600000000000001</v>
      </c>
      <c r="P280" s="125">
        <f>O280*H280</f>
        <v>32.231999999999999</v>
      </c>
      <c r="Q280" s="125">
        <v>2.7E-4</v>
      </c>
      <c r="R280" s="125">
        <f>Q280*H280</f>
        <v>6.3990000000000005E-2</v>
      </c>
      <c r="S280" s="125">
        <v>0</v>
      </c>
      <c r="T280" s="126">
        <f>S280*H280</f>
        <v>0</v>
      </c>
      <c r="AR280" s="127" t="s">
        <v>153</v>
      </c>
      <c r="AT280" s="127" t="s">
        <v>119</v>
      </c>
      <c r="AU280" s="127" t="s">
        <v>73</v>
      </c>
      <c r="AY280" s="14" t="s">
        <v>117</v>
      </c>
      <c r="BE280" s="128">
        <f>IF(N280="základní",J280,0)</f>
        <v>0</v>
      </c>
      <c r="BF280" s="128">
        <f>IF(N280="snížená",J280,0)</f>
        <v>0</v>
      </c>
      <c r="BG280" s="128">
        <f>IF(N280="zákl. přenesená",J280,0)</f>
        <v>0</v>
      </c>
      <c r="BH280" s="128">
        <f>IF(N280="sníž. přenesená",J280,0)</f>
        <v>0</v>
      </c>
      <c r="BI280" s="128">
        <f>IF(N280="nulová",J280,0)</f>
        <v>0</v>
      </c>
      <c r="BJ280" s="14" t="s">
        <v>14</v>
      </c>
      <c r="BK280" s="128">
        <f>ROUND(I280*H280,2)</f>
        <v>0</v>
      </c>
      <c r="BL280" s="14" t="s">
        <v>153</v>
      </c>
      <c r="BM280" s="127" t="s">
        <v>586</v>
      </c>
    </row>
    <row r="281" spans="2:65" s="1" customFormat="1">
      <c r="B281" s="26"/>
      <c r="D281" s="129" t="s">
        <v>125</v>
      </c>
      <c r="F281" s="220" t="s">
        <v>587</v>
      </c>
      <c r="L281" s="26"/>
      <c r="M281" s="131"/>
      <c r="T281" s="46"/>
      <c r="AT281" s="14" t="s">
        <v>125</v>
      </c>
      <c r="AU281" s="14" t="s">
        <v>73</v>
      </c>
    </row>
    <row r="282" spans="2:65" s="1" customFormat="1" ht="24.15" customHeight="1">
      <c r="B282" s="116"/>
      <c r="C282" s="221" t="s">
        <v>361</v>
      </c>
      <c r="D282" s="221" t="s">
        <v>252</v>
      </c>
      <c r="E282" s="222" t="s">
        <v>588</v>
      </c>
      <c r="F282" s="223" t="s">
        <v>589</v>
      </c>
      <c r="G282" s="224" t="s">
        <v>148</v>
      </c>
      <c r="H282" s="225">
        <v>80</v>
      </c>
      <c r="I282" s="226"/>
      <c r="J282" s="226">
        <f t="shared" ref="J282:J289" si="40">ROUND(I282*H282,2)</f>
        <v>0</v>
      </c>
      <c r="K282" s="223" t="s">
        <v>123</v>
      </c>
      <c r="L282" s="132"/>
      <c r="M282" s="133" t="s">
        <v>3</v>
      </c>
      <c r="N282" s="134" t="s">
        <v>36</v>
      </c>
      <c r="O282" s="125">
        <v>0</v>
      </c>
      <c r="P282" s="125">
        <f t="shared" ref="P282:P289" si="41">O282*H282</f>
        <v>0</v>
      </c>
      <c r="Q282" s="125">
        <v>4.6999999999999999E-4</v>
      </c>
      <c r="R282" s="125">
        <f t="shared" ref="R282:R289" si="42">Q282*H282</f>
        <v>3.7600000000000001E-2</v>
      </c>
      <c r="S282" s="125">
        <v>0</v>
      </c>
      <c r="T282" s="126">
        <f t="shared" ref="T282:T289" si="43">S282*H282</f>
        <v>0</v>
      </c>
      <c r="AR282" s="127" t="s">
        <v>181</v>
      </c>
      <c r="AT282" s="127" t="s">
        <v>252</v>
      </c>
      <c r="AU282" s="127" t="s">
        <v>73</v>
      </c>
      <c r="AY282" s="14" t="s">
        <v>117</v>
      </c>
      <c r="BE282" s="128">
        <f t="shared" ref="BE282:BE289" si="44">IF(N282="základní",J282,0)</f>
        <v>0</v>
      </c>
      <c r="BF282" s="128">
        <f t="shared" ref="BF282:BF289" si="45">IF(N282="snížená",J282,0)</f>
        <v>0</v>
      </c>
      <c r="BG282" s="128">
        <f t="shared" ref="BG282:BG289" si="46">IF(N282="zákl. přenesená",J282,0)</f>
        <v>0</v>
      </c>
      <c r="BH282" s="128">
        <f t="shared" ref="BH282:BH289" si="47">IF(N282="sníž. přenesená",J282,0)</f>
        <v>0</v>
      </c>
      <c r="BI282" s="128">
        <f t="shared" ref="BI282:BI289" si="48">IF(N282="nulová",J282,0)</f>
        <v>0</v>
      </c>
      <c r="BJ282" s="14" t="s">
        <v>14</v>
      </c>
      <c r="BK282" s="128">
        <f t="shared" ref="BK282:BK289" si="49">ROUND(I282*H282,2)</f>
        <v>0</v>
      </c>
      <c r="BL282" s="14" t="s">
        <v>153</v>
      </c>
      <c r="BM282" s="127" t="s">
        <v>590</v>
      </c>
    </row>
    <row r="283" spans="2:65" s="1" customFormat="1" ht="24.15" customHeight="1">
      <c r="B283" s="116"/>
      <c r="C283" s="221" t="s">
        <v>591</v>
      </c>
      <c r="D283" s="221" t="s">
        <v>252</v>
      </c>
      <c r="E283" s="222" t="s">
        <v>592</v>
      </c>
      <c r="F283" s="223" t="s">
        <v>593</v>
      </c>
      <c r="G283" s="224" t="s">
        <v>148</v>
      </c>
      <c r="H283" s="225">
        <v>90</v>
      </c>
      <c r="I283" s="226"/>
      <c r="J283" s="226">
        <f t="shared" si="40"/>
        <v>0</v>
      </c>
      <c r="K283" s="223" t="s">
        <v>123</v>
      </c>
      <c r="L283" s="132"/>
      <c r="M283" s="133" t="s">
        <v>3</v>
      </c>
      <c r="N283" s="134" t="s">
        <v>36</v>
      </c>
      <c r="O283" s="125">
        <v>0</v>
      </c>
      <c r="P283" s="125">
        <f t="shared" si="41"/>
        <v>0</v>
      </c>
      <c r="Q283" s="125">
        <v>5.5999999999999995E-4</v>
      </c>
      <c r="R283" s="125">
        <f t="shared" si="42"/>
        <v>5.0399999999999993E-2</v>
      </c>
      <c r="S283" s="125">
        <v>0</v>
      </c>
      <c r="T283" s="126">
        <f t="shared" si="43"/>
        <v>0</v>
      </c>
      <c r="AR283" s="127" t="s">
        <v>181</v>
      </c>
      <c r="AT283" s="127" t="s">
        <v>252</v>
      </c>
      <c r="AU283" s="127" t="s">
        <v>73</v>
      </c>
      <c r="AY283" s="14" t="s">
        <v>117</v>
      </c>
      <c r="BE283" s="128">
        <f t="shared" si="44"/>
        <v>0</v>
      </c>
      <c r="BF283" s="128">
        <f t="shared" si="45"/>
        <v>0</v>
      </c>
      <c r="BG283" s="128">
        <f t="shared" si="46"/>
        <v>0</v>
      </c>
      <c r="BH283" s="128">
        <f t="shared" si="47"/>
        <v>0</v>
      </c>
      <c r="BI283" s="128">
        <f t="shared" si="48"/>
        <v>0</v>
      </c>
      <c r="BJ283" s="14" t="s">
        <v>14</v>
      </c>
      <c r="BK283" s="128">
        <f t="shared" si="49"/>
        <v>0</v>
      </c>
      <c r="BL283" s="14" t="s">
        <v>153</v>
      </c>
      <c r="BM283" s="127" t="s">
        <v>594</v>
      </c>
    </row>
    <row r="284" spans="2:65" s="1" customFormat="1" ht="24.15" customHeight="1">
      <c r="B284" s="116"/>
      <c r="C284" s="221" t="s">
        <v>364</v>
      </c>
      <c r="D284" s="221" t="s">
        <v>252</v>
      </c>
      <c r="E284" s="222" t="s">
        <v>595</v>
      </c>
      <c r="F284" s="223" t="s">
        <v>596</v>
      </c>
      <c r="G284" s="224" t="s">
        <v>148</v>
      </c>
      <c r="H284" s="225">
        <v>35</v>
      </c>
      <c r="I284" s="226"/>
      <c r="J284" s="226">
        <f t="shared" si="40"/>
        <v>0</v>
      </c>
      <c r="K284" s="223" t="s">
        <v>3</v>
      </c>
      <c r="L284" s="132"/>
      <c r="M284" s="133" t="s">
        <v>3</v>
      </c>
      <c r="N284" s="134" t="s">
        <v>36</v>
      </c>
      <c r="O284" s="125">
        <v>0</v>
      </c>
      <c r="P284" s="125">
        <f t="shared" si="41"/>
        <v>0</v>
      </c>
      <c r="Q284" s="125">
        <v>0</v>
      </c>
      <c r="R284" s="125">
        <f t="shared" si="42"/>
        <v>0</v>
      </c>
      <c r="S284" s="125">
        <v>0</v>
      </c>
      <c r="T284" s="126">
        <f t="shared" si="43"/>
        <v>0</v>
      </c>
      <c r="AR284" s="127" t="s">
        <v>181</v>
      </c>
      <c r="AT284" s="127" t="s">
        <v>252</v>
      </c>
      <c r="AU284" s="127" t="s">
        <v>73</v>
      </c>
      <c r="AY284" s="14" t="s">
        <v>117</v>
      </c>
      <c r="BE284" s="128">
        <f t="shared" si="44"/>
        <v>0</v>
      </c>
      <c r="BF284" s="128">
        <f t="shared" si="45"/>
        <v>0</v>
      </c>
      <c r="BG284" s="128">
        <f t="shared" si="46"/>
        <v>0</v>
      </c>
      <c r="BH284" s="128">
        <f t="shared" si="47"/>
        <v>0</v>
      </c>
      <c r="BI284" s="128">
        <f t="shared" si="48"/>
        <v>0</v>
      </c>
      <c r="BJ284" s="14" t="s">
        <v>14</v>
      </c>
      <c r="BK284" s="128">
        <f t="shared" si="49"/>
        <v>0</v>
      </c>
      <c r="BL284" s="14" t="s">
        <v>153</v>
      </c>
      <c r="BM284" s="127" t="s">
        <v>597</v>
      </c>
    </row>
    <row r="285" spans="2:65" s="1" customFormat="1" ht="24.15" customHeight="1">
      <c r="B285" s="116"/>
      <c r="C285" s="221" t="s">
        <v>598</v>
      </c>
      <c r="D285" s="221" t="s">
        <v>252</v>
      </c>
      <c r="E285" s="222" t="s">
        <v>599</v>
      </c>
      <c r="F285" s="223" t="s">
        <v>600</v>
      </c>
      <c r="G285" s="224" t="s">
        <v>148</v>
      </c>
      <c r="H285" s="225">
        <v>8</v>
      </c>
      <c r="I285" s="226"/>
      <c r="J285" s="226">
        <f t="shared" si="40"/>
        <v>0</v>
      </c>
      <c r="K285" s="223" t="s">
        <v>123</v>
      </c>
      <c r="L285" s="132"/>
      <c r="M285" s="133" t="s">
        <v>3</v>
      </c>
      <c r="N285" s="134" t="s">
        <v>36</v>
      </c>
      <c r="O285" s="125">
        <v>0</v>
      </c>
      <c r="P285" s="125">
        <f t="shared" si="41"/>
        <v>0</v>
      </c>
      <c r="Q285" s="125">
        <v>1.2099999999999999E-3</v>
      </c>
      <c r="R285" s="125">
        <f t="shared" si="42"/>
        <v>9.6799999999999994E-3</v>
      </c>
      <c r="S285" s="125">
        <v>0</v>
      </c>
      <c r="T285" s="126">
        <f t="shared" si="43"/>
        <v>0</v>
      </c>
      <c r="AR285" s="127" t="s">
        <v>181</v>
      </c>
      <c r="AT285" s="127" t="s">
        <v>252</v>
      </c>
      <c r="AU285" s="127" t="s">
        <v>73</v>
      </c>
      <c r="AY285" s="14" t="s">
        <v>117</v>
      </c>
      <c r="BE285" s="128">
        <f t="shared" si="44"/>
        <v>0</v>
      </c>
      <c r="BF285" s="128">
        <f t="shared" si="45"/>
        <v>0</v>
      </c>
      <c r="BG285" s="128">
        <f t="shared" si="46"/>
        <v>0</v>
      </c>
      <c r="BH285" s="128">
        <f t="shared" si="47"/>
        <v>0</v>
      </c>
      <c r="BI285" s="128">
        <f t="shared" si="48"/>
        <v>0</v>
      </c>
      <c r="BJ285" s="14" t="s">
        <v>14</v>
      </c>
      <c r="BK285" s="128">
        <f t="shared" si="49"/>
        <v>0</v>
      </c>
      <c r="BL285" s="14" t="s">
        <v>153</v>
      </c>
      <c r="BM285" s="127" t="s">
        <v>601</v>
      </c>
    </row>
    <row r="286" spans="2:65" s="1" customFormat="1" ht="24.15" customHeight="1">
      <c r="B286" s="116"/>
      <c r="C286" s="221" t="s">
        <v>366</v>
      </c>
      <c r="D286" s="221" t="s">
        <v>252</v>
      </c>
      <c r="E286" s="222" t="s">
        <v>602</v>
      </c>
      <c r="F286" s="223" t="s">
        <v>603</v>
      </c>
      <c r="G286" s="224" t="s">
        <v>148</v>
      </c>
      <c r="H286" s="225">
        <v>4</v>
      </c>
      <c r="I286" s="226"/>
      <c r="J286" s="226">
        <f t="shared" si="40"/>
        <v>0</v>
      </c>
      <c r="K286" s="223" t="s">
        <v>123</v>
      </c>
      <c r="L286" s="132"/>
      <c r="M286" s="133" t="s">
        <v>3</v>
      </c>
      <c r="N286" s="134" t="s">
        <v>36</v>
      </c>
      <c r="O286" s="125">
        <v>0</v>
      </c>
      <c r="P286" s="125">
        <f t="shared" si="41"/>
        <v>0</v>
      </c>
      <c r="Q286" s="125">
        <v>1.39E-3</v>
      </c>
      <c r="R286" s="125">
        <f t="shared" si="42"/>
        <v>5.5599999999999998E-3</v>
      </c>
      <c r="S286" s="125">
        <v>0</v>
      </c>
      <c r="T286" s="126">
        <f t="shared" si="43"/>
        <v>0</v>
      </c>
      <c r="AR286" s="127" t="s">
        <v>181</v>
      </c>
      <c r="AT286" s="127" t="s">
        <v>252</v>
      </c>
      <c r="AU286" s="127" t="s">
        <v>73</v>
      </c>
      <c r="AY286" s="14" t="s">
        <v>117</v>
      </c>
      <c r="BE286" s="128">
        <f t="shared" si="44"/>
        <v>0</v>
      </c>
      <c r="BF286" s="128">
        <f t="shared" si="45"/>
        <v>0</v>
      </c>
      <c r="BG286" s="128">
        <f t="shared" si="46"/>
        <v>0</v>
      </c>
      <c r="BH286" s="128">
        <f t="shared" si="47"/>
        <v>0</v>
      </c>
      <c r="BI286" s="128">
        <f t="shared" si="48"/>
        <v>0</v>
      </c>
      <c r="BJ286" s="14" t="s">
        <v>14</v>
      </c>
      <c r="BK286" s="128">
        <f t="shared" si="49"/>
        <v>0</v>
      </c>
      <c r="BL286" s="14" t="s">
        <v>153</v>
      </c>
      <c r="BM286" s="127" t="s">
        <v>604</v>
      </c>
    </row>
    <row r="287" spans="2:65" s="1" customFormat="1" ht="24.15" customHeight="1">
      <c r="B287" s="116"/>
      <c r="C287" s="221" t="s">
        <v>605</v>
      </c>
      <c r="D287" s="221" t="s">
        <v>252</v>
      </c>
      <c r="E287" s="222" t="s">
        <v>606</v>
      </c>
      <c r="F287" s="223" t="s">
        <v>607</v>
      </c>
      <c r="G287" s="224" t="s">
        <v>148</v>
      </c>
      <c r="H287" s="225">
        <v>7</v>
      </c>
      <c r="I287" s="226"/>
      <c r="J287" s="226">
        <f t="shared" si="40"/>
        <v>0</v>
      </c>
      <c r="K287" s="223" t="s">
        <v>3</v>
      </c>
      <c r="L287" s="132"/>
      <c r="M287" s="133" t="s">
        <v>3</v>
      </c>
      <c r="N287" s="134" t="s">
        <v>36</v>
      </c>
      <c r="O287" s="125">
        <v>0</v>
      </c>
      <c r="P287" s="125">
        <f t="shared" si="41"/>
        <v>0</v>
      </c>
      <c r="Q287" s="125">
        <v>0</v>
      </c>
      <c r="R287" s="125">
        <f t="shared" si="42"/>
        <v>0</v>
      </c>
      <c r="S287" s="125">
        <v>0</v>
      </c>
      <c r="T287" s="126">
        <f t="shared" si="43"/>
        <v>0</v>
      </c>
      <c r="AR287" s="127" t="s">
        <v>181</v>
      </c>
      <c r="AT287" s="127" t="s">
        <v>252</v>
      </c>
      <c r="AU287" s="127" t="s">
        <v>73</v>
      </c>
      <c r="AY287" s="14" t="s">
        <v>117</v>
      </c>
      <c r="BE287" s="128">
        <f t="shared" si="44"/>
        <v>0</v>
      </c>
      <c r="BF287" s="128">
        <f t="shared" si="45"/>
        <v>0</v>
      </c>
      <c r="BG287" s="128">
        <f t="shared" si="46"/>
        <v>0</v>
      </c>
      <c r="BH287" s="128">
        <f t="shared" si="47"/>
        <v>0</v>
      </c>
      <c r="BI287" s="128">
        <f t="shared" si="48"/>
        <v>0</v>
      </c>
      <c r="BJ287" s="14" t="s">
        <v>14</v>
      </c>
      <c r="BK287" s="128">
        <f t="shared" si="49"/>
        <v>0</v>
      </c>
      <c r="BL287" s="14" t="s">
        <v>153</v>
      </c>
      <c r="BM287" s="127" t="s">
        <v>608</v>
      </c>
    </row>
    <row r="288" spans="2:65" s="1" customFormat="1" ht="24.15" customHeight="1">
      <c r="B288" s="116"/>
      <c r="C288" s="221" t="s">
        <v>370</v>
      </c>
      <c r="D288" s="221" t="s">
        <v>252</v>
      </c>
      <c r="E288" s="222" t="s">
        <v>609</v>
      </c>
      <c r="F288" s="223" t="s">
        <v>610</v>
      </c>
      <c r="G288" s="224" t="s">
        <v>148</v>
      </c>
      <c r="H288" s="225">
        <v>13</v>
      </c>
      <c r="I288" s="226"/>
      <c r="J288" s="226">
        <f t="shared" si="40"/>
        <v>0</v>
      </c>
      <c r="K288" s="223" t="s">
        <v>3</v>
      </c>
      <c r="L288" s="132"/>
      <c r="M288" s="133" t="s">
        <v>3</v>
      </c>
      <c r="N288" s="134" t="s">
        <v>36</v>
      </c>
      <c r="O288" s="125">
        <v>0</v>
      </c>
      <c r="P288" s="125">
        <f t="shared" si="41"/>
        <v>0</v>
      </c>
      <c r="Q288" s="125">
        <v>0</v>
      </c>
      <c r="R288" s="125">
        <f t="shared" si="42"/>
        <v>0</v>
      </c>
      <c r="S288" s="125">
        <v>0</v>
      </c>
      <c r="T288" s="126">
        <f t="shared" si="43"/>
        <v>0</v>
      </c>
      <c r="AR288" s="127" t="s">
        <v>181</v>
      </c>
      <c r="AT288" s="127" t="s">
        <v>252</v>
      </c>
      <c r="AU288" s="127" t="s">
        <v>73</v>
      </c>
      <c r="AY288" s="14" t="s">
        <v>117</v>
      </c>
      <c r="BE288" s="128">
        <f t="shared" si="44"/>
        <v>0</v>
      </c>
      <c r="BF288" s="128">
        <f t="shared" si="45"/>
        <v>0</v>
      </c>
      <c r="BG288" s="128">
        <f t="shared" si="46"/>
        <v>0</v>
      </c>
      <c r="BH288" s="128">
        <f t="shared" si="47"/>
        <v>0</v>
      </c>
      <c r="BI288" s="128">
        <f t="shared" si="48"/>
        <v>0</v>
      </c>
      <c r="BJ288" s="14" t="s">
        <v>14</v>
      </c>
      <c r="BK288" s="128">
        <f t="shared" si="49"/>
        <v>0</v>
      </c>
      <c r="BL288" s="14" t="s">
        <v>153</v>
      </c>
      <c r="BM288" s="127" t="s">
        <v>611</v>
      </c>
    </row>
    <row r="289" spans="2:65" s="1" customFormat="1" ht="37.950000000000003" customHeight="1">
      <c r="B289" s="116"/>
      <c r="C289" s="117" t="s">
        <v>612</v>
      </c>
      <c r="D289" s="117" t="s">
        <v>119</v>
      </c>
      <c r="E289" s="118" t="s">
        <v>613</v>
      </c>
      <c r="F289" s="119" t="s">
        <v>614</v>
      </c>
      <c r="G289" s="120" t="s">
        <v>122</v>
      </c>
      <c r="H289" s="121">
        <v>22</v>
      </c>
      <c r="I289" s="122"/>
      <c r="J289" s="122">
        <f t="shared" si="40"/>
        <v>0</v>
      </c>
      <c r="K289" s="119" t="s">
        <v>123</v>
      </c>
      <c r="L289" s="26"/>
      <c r="M289" s="123" t="s">
        <v>3</v>
      </c>
      <c r="N289" s="124" t="s">
        <v>36</v>
      </c>
      <c r="O289" s="125">
        <v>0.35399999999999998</v>
      </c>
      <c r="P289" s="125">
        <f t="shared" si="41"/>
        <v>7.7879999999999994</v>
      </c>
      <c r="Q289" s="125">
        <v>6.9999999999999994E-5</v>
      </c>
      <c r="R289" s="125">
        <f t="shared" si="42"/>
        <v>1.5399999999999999E-3</v>
      </c>
      <c r="S289" s="125">
        <v>0</v>
      </c>
      <c r="T289" s="126">
        <f t="shared" si="43"/>
        <v>0</v>
      </c>
      <c r="AR289" s="127" t="s">
        <v>153</v>
      </c>
      <c r="AT289" s="127" t="s">
        <v>119</v>
      </c>
      <c r="AU289" s="127" t="s">
        <v>73</v>
      </c>
      <c r="AY289" s="14" t="s">
        <v>117</v>
      </c>
      <c r="BE289" s="128">
        <f t="shared" si="44"/>
        <v>0</v>
      </c>
      <c r="BF289" s="128">
        <f t="shared" si="45"/>
        <v>0</v>
      </c>
      <c r="BG289" s="128">
        <f t="shared" si="46"/>
        <v>0</v>
      </c>
      <c r="BH289" s="128">
        <f t="shared" si="47"/>
        <v>0</v>
      </c>
      <c r="BI289" s="128">
        <f t="shared" si="48"/>
        <v>0</v>
      </c>
      <c r="BJ289" s="14" t="s">
        <v>14</v>
      </c>
      <c r="BK289" s="128">
        <f t="shared" si="49"/>
        <v>0</v>
      </c>
      <c r="BL289" s="14" t="s">
        <v>153</v>
      </c>
      <c r="BM289" s="127" t="s">
        <v>615</v>
      </c>
    </row>
    <row r="290" spans="2:65" s="1" customFormat="1">
      <c r="B290" s="26"/>
      <c r="D290" s="129" t="s">
        <v>125</v>
      </c>
      <c r="F290" s="220" t="s">
        <v>616</v>
      </c>
      <c r="L290" s="26"/>
      <c r="M290" s="131"/>
      <c r="T290" s="46"/>
      <c r="AT290" s="14" t="s">
        <v>125</v>
      </c>
      <c r="AU290" s="14" t="s">
        <v>73</v>
      </c>
    </row>
    <row r="291" spans="2:65" s="1" customFormat="1" ht="16.5" customHeight="1">
      <c r="B291" s="116"/>
      <c r="C291" s="221" t="s">
        <v>373</v>
      </c>
      <c r="D291" s="221" t="s">
        <v>252</v>
      </c>
      <c r="E291" s="222" t="s">
        <v>617</v>
      </c>
      <c r="F291" s="223" t="s">
        <v>618</v>
      </c>
      <c r="G291" s="224" t="s">
        <v>619</v>
      </c>
      <c r="H291" s="225">
        <v>47.3</v>
      </c>
      <c r="I291" s="226"/>
      <c r="J291" s="226">
        <f>ROUND(I291*H291,2)</f>
        <v>0</v>
      </c>
      <c r="K291" s="223" t="s">
        <v>123</v>
      </c>
      <c r="L291" s="132"/>
      <c r="M291" s="133" t="s">
        <v>3</v>
      </c>
      <c r="N291" s="134" t="s">
        <v>36</v>
      </c>
      <c r="O291" s="125">
        <v>0</v>
      </c>
      <c r="P291" s="125">
        <f>O291*H291</f>
        <v>0</v>
      </c>
      <c r="Q291" s="125">
        <v>1E-3</v>
      </c>
      <c r="R291" s="125">
        <f>Q291*H291</f>
        <v>4.7299999999999995E-2</v>
      </c>
      <c r="S291" s="125">
        <v>0</v>
      </c>
      <c r="T291" s="126">
        <f>S291*H291</f>
        <v>0</v>
      </c>
      <c r="AR291" s="127" t="s">
        <v>181</v>
      </c>
      <c r="AT291" s="127" t="s">
        <v>252</v>
      </c>
      <c r="AU291" s="127" t="s">
        <v>73</v>
      </c>
      <c r="AY291" s="14" t="s">
        <v>117</v>
      </c>
      <c r="BE291" s="128">
        <f>IF(N291="základní",J291,0)</f>
        <v>0</v>
      </c>
      <c r="BF291" s="128">
        <f>IF(N291="snížená",J291,0)</f>
        <v>0</v>
      </c>
      <c r="BG291" s="128">
        <f>IF(N291="zákl. přenesená",J291,0)</f>
        <v>0</v>
      </c>
      <c r="BH291" s="128">
        <f>IF(N291="sníž. přenesená",J291,0)</f>
        <v>0</v>
      </c>
      <c r="BI291" s="128">
        <f>IF(N291="nulová",J291,0)</f>
        <v>0</v>
      </c>
      <c r="BJ291" s="14" t="s">
        <v>14</v>
      </c>
      <c r="BK291" s="128">
        <f>ROUND(I291*H291,2)</f>
        <v>0</v>
      </c>
      <c r="BL291" s="14" t="s">
        <v>153</v>
      </c>
      <c r="BM291" s="127" t="s">
        <v>620</v>
      </c>
    </row>
    <row r="292" spans="2:65" s="1" customFormat="1" ht="44.25" customHeight="1">
      <c r="B292" s="116"/>
      <c r="C292" s="117" t="s">
        <v>621</v>
      </c>
      <c r="D292" s="117" t="s">
        <v>119</v>
      </c>
      <c r="E292" s="118" t="s">
        <v>622</v>
      </c>
      <c r="F292" s="119" t="s">
        <v>623</v>
      </c>
      <c r="G292" s="120" t="s">
        <v>180</v>
      </c>
      <c r="H292" s="121">
        <v>0.23699999999999999</v>
      </c>
      <c r="I292" s="122"/>
      <c r="J292" s="122">
        <f>ROUND(I292*H292,2)</f>
        <v>0</v>
      </c>
      <c r="K292" s="119" t="s">
        <v>123</v>
      </c>
      <c r="L292" s="26"/>
      <c r="M292" s="123" t="s">
        <v>3</v>
      </c>
      <c r="N292" s="124" t="s">
        <v>36</v>
      </c>
      <c r="O292" s="125">
        <v>1.74</v>
      </c>
      <c r="P292" s="125">
        <f>O292*H292</f>
        <v>0.41237999999999997</v>
      </c>
      <c r="Q292" s="125">
        <v>0</v>
      </c>
      <c r="R292" s="125">
        <f>Q292*H292</f>
        <v>0</v>
      </c>
      <c r="S292" s="125">
        <v>0</v>
      </c>
      <c r="T292" s="126">
        <f>S292*H292</f>
        <v>0</v>
      </c>
      <c r="AR292" s="127" t="s">
        <v>153</v>
      </c>
      <c r="AT292" s="127" t="s">
        <v>119</v>
      </c>
      <c r="AU292" s="127" t="s">
        <v>73</v>
      </c>
      <c r="AY292" s="14" t="s">
        <v>117</v>
      </c>
      <c r="BE292" s="128">
        <f>IF(N292="základní",J292,0)</f>
        <v>0</v>
      </c>
      <c r="BF292" s="128">
        <f>IF(N292="snížená",J292,0)</f>
        <v>0</v>
      </c>
      <c r="BG292" s="128">
        <f>IF(N292="zákl. přenesená",J292,0)</f>
        <v>0</v>
      </c>
      <c r="BH292" s="128">
        <f>IF(N292="sníž. přenesená",J292,0)</f>
        <v>0</v>
      </c>
      <c r="BI292" s="128">
        <f>IF(N292="nulová",J292,0)</f>
        <v>0</v>
      </c>
      <c r="BJ292" s="14" t="s">
        <v>14</v>
      </c>
      <c r="BK292" s="128">
        <f>ROUND(I292*H292,2)</f>
        <v>0</v>
      </c>
      <c r="BL292" s="14" t="s">
        <v>153</v>
      </c>
      <c r="BM292" s="127" t="s">
        <v>624</v>
      </c>
    </row>
    <row r="293" spans="2:65" s="1" customFormat="1">
      <c r="B293" s="26"/>
      <c r="D293" s="129" t="s">
        <v>125</v>
      </c>
      <c r="F293" s="220" t="s">
        <v>625</v>
      </c>
      <c r="L293" s="26"/>
      <c r="M293" s="131"/>
      <c r="T293" s="46"/>
      <c r="AT293" s="14" t="s">
        <v>125</v>
      </c>
      <c r="AU293" s="14" t="s">
        <v>73</v>
      </c>
    </row>
    <row r="294" spans="2:65" s="1" customFormat="1" ht="49.2" customHeight="1">
      <c r="B294" s="116"/>
      <c r="C294" s="117" t="s">
        <v>376</v>
      </c>
      <c r="D294" s="117" t="s">
        <v>119</v>
      </c>
      <c r="E294" s="118" t="s">
        <v>626</v>
      </c>
      <c r="F294" s="119" t="s">
        <v>627</v>
      </c>
      <c r="G294" s="120" t="s">
        <v>180</v>
      </c>
      <c r="H294" s="121">
        <v>0.23699999999999999</v>
      </c>
      <c r="I294" s="122"/>
      <c r="J294" s="122">
        <f>ROUND(I294*H294,2)</f>
        <v>0</v>
      </c>
      <c r="K294" s="119" t="s">
        <v>123</v>
      </c>
      <c r="L294" s="26"/>
      <c r="M294" s="123" t="s">
        <v>3</v>
      </c>
      <c r="N294" s="124" t="s">
        <v>36</v>
      </c>
      <c r="O294" s="125">
        <v>0.374</v>
      </c>
      <c r="P294" s="125">
        <f>O294*H294</f>
        <v>8.8637999999999995E-2</v>
      </c>
      <c r="Q294" s="125">
        <v>0</v>
      </c>
      <c r="R294" s="125">
        <f>Q294*H294</f>
        <v>0</v>
      </c>
      <c r="S294" s="125">
        <v>0</v>
      </c>
      <c r="T294" s="126">
        <f>S294*H294</f>
        <v>0</v>
      </c>
      <c r="AR294" s="127" t="s">
        <v>153</v>
      </c>
      <c r="AT294" s="127" t="s">
        <v>119</v>
      </c>
      <c r="AU294" s="127" t="s">
        <v>73</v>
      </c>
      <c r="AY294" s="14" t="s">
        <v>117</v>
      </c>
      <c r="BE294" s="128">
        <f>IF(N294="základní",J294,0)</f>
        <v>0</v>
      </c>
      <c r="BF294" s="128">
        <f>IF(N294="snížená",J294,0)</f>
        <v>0</v>
      </c>
      <c r="BG294" s="128">
        <f>IF(N294="zákl. přenesená",J294,0)</f>
        <v>0</v>
      </c>
      <c r="BH294" s="128">
        <f>IF(N294="sníž. přenesená",J294,0)</f>
        <v>0</v>
      </c>
      <c r="BI294" s="128">
        <f>IF(N294="nulová",J294,0)</f>
        <v>0</v>
      </c>
      <c r="BJ294" s="14" t="s">
        <v>14</v>
      </c>
      <c r="BK294" s="128">
        <f>ROUND(I294*H294,2)</f>
        <v>0</v>
      </c>
      <c r="BL294" s="14" t="s">
        <v>153</v>
      </c>
      <c r="BM294" s="127" t="s">
        <v>628</v>
      </c>
    </row>
    <row r="295" spans="2:65" s="1" customFormat="1">
      <c r="B295" s="26"/>
      <c r="D295" s="129" t="s">
        <v>125</v>
      </c>
      <c r="F295" s="220" t="s">
        <v>629</v>
      </c>
      <c r="L295" s="26"/>
      <c r="M295" s="131"/>
      <c r="T295" s="46"/>
      <c r="AT295" s="14" t="s">
        <v>125</v>
      </c>
      <c r="AU295" s="14" t="s">
        <v>73</v>
      </c>
    </row>
    <row r="296" spans="2:65" s="11" customFormat="1" ht="22.95" customHeight="1">
      <c r="B296" s="105"/>
      <c r="D296" s="106" t="s">
        <v>64</v>
      </c>
      <c r="E296" s="114" t="s">
        <v>630</v>
      </c>
      <c r="F296" s="114" t="s">
        <v>631</v>
      </c>
      <c r="J296" s="115">
        <f>BK296</f>
        <v>0</v>
      </c>
      <c r="L296" s="105"/>
      <c r="M296" s="109"/>
      <c r="P296" s="110">
        <f>SUM(P297:P325)</f>
        <v>2002.4859300000001</v>
      </c>
      <c r="R296" s="110">
        <f>SUM(R297:R325)</f>
        <v>0.64456000000000002</v>
      </c>
      <c r="T296" s="111">
        <f>SUM(T297:T325)</f>
        <v>21.678000000000001</v>
      </c>
      <c r="AR296" s="106" t="s">
        <v>73</v>
      </c>
      <c r="AT296" s="112" t="s">
        <v>64</v>
      </c>
      <c r="AU296" s="112" t="s">
        <v>14</v>
      </c>
      <c r="AY296" s="106" t="s">
        <v>117</v>
      </c>
      <c r="BK296" s="113">
        <f>SUM(BK297:BK325)</f>
        <v>0</v>
      </c>
    </row>
    <row r="297" spans="2:65" s="1" customFormat="1" ht="37.950000000000003" customHeight="1">
      <c r="B297" s="116"/>
      <c r="C297" s="117" t="s">
        <v>632</v>
      </c>
      <c r="D297" s="117" t="s">
        <v>119</v>
      </c>
      <c r="E297" s="118" t="s">
        <v>633</v>
      </c>
      <c r="F297" s="119" t="s">
        <v>634</v>
      </c>
      <c r="G297" s="120" t="s">
        <v>148</v>
      </c>
      <c r="H297" s="121">
        <v>2</v>
      </c>
      <c r="I297" s="122"/>
      <c r="J297" s="122">
        <f>ROUND(I297*H297,2)</f>
        <v>0</v>
      </c>
      <c r="K297" s="119" t="s">
        <v>123</v>
      </c>
      <c r="L297" s="26"/>
      <c r="M297" s="123" t="s">
        <v>3</v>
      </c>
      <c r="N297" s="124" t="s">
        <v>36</v>
      </c>
      <c r="O297" s="125">
        <v>0.34399999999999997</v>
      </c>
      <c r="P297" s="125">
        <f>O297*H297</f>
        <v>0.68799999999999994</v>
      </c>
      <c r="Q297" s="125">
        <v>1.48E-3</v>
      </c>
      <c r="R297" s="125">
        <f>Q297*H297</f>
        <v>2.96E-3</v>
      </c>
      <c r="S297" s="125">
        <v>0</v>
      </c>
      <c r="T297" s="126">
        <f>S297*H297</f>
        <v>0</v>
      </c>
      <c r="AR297" s="127" t="s">
        <v>153</v>
      </c>
      <c r="AT297" s="127" t="s">
        <v>119</v>
      </c>
      <c r="AU297" s="127" t="s">
        <v>73</v>
      </c>
      <c r="AY297" s="14" t="s">
        <v>117</v>
      </c>
      <c r="BE297" s="128">
        <f>IF(N297="základní",J297,0)</f>
        <v>0</v>
      </c>
      <c r="BF297" s="128">
        <f>IF(N297="snížená",J297,0)</f>
        <v>0</v>
      </c>
      <c r="BG297" s="128">
        <f>IF(N297="zákl. přenesená",J297,0)</f>
        <v>0</v>
      </c>
      <c r="BH297" s="128">
        <f>IF(N297="sníž. přenesená",J297,0)</f>
        <v>0</v>
      </c>
      <c r="BI297" s="128">
        <f>IF(N297="nulová",J297,0)</f>
        <v>0</v>
      </c>
      <c r="BJ297" s="14" t="s">
        <v>14</v>
      </c>
      <c r="BK297" s="128">
        <f>ROUND(I297*H297,2)</f>
        <v>0</v>
      </c>
      <c r="BL297" s="14" t="s">
        <v>153</v>
      </c>
      <c r="BM297" s="127" t="s">
        <v>635</v>
      </c>
    </row>
    <row r="298" spans="2:65" s="1" customFormat="1">
      <c r="B298" s="26"/>
      <c r="D298" s="129" t="s">
        <v>125</v>
      </c>
      <c r="F298" s="220" t="s">
        <v>636</v>
      </c>
      <c r="L298" s="26"/>
      <c r="M298" s="131"/>
      <c r="T298" s="46"/>
      <c r="AT298" s="14" t="s">
        <v>125</v>
      </c>
      <c r="AU298" s="14" t="s">
        <v>73</v>
      </c>
    </row>
    <row r="299" spans="2:65" s="1" customFormat="1" ht="37.950000000000003" customHeight="1">
      <c r="B299" s="116"/>
      <c r="C299" s="117" t="s">
        <v>378</v>
      </c>
      <c r="D299" s="117" t="s">
        <v>119</v>
      </c>
      <c r="E299" s="118" t="s">
        <v>637</v>
      </c>
      <c r="F299" s="119" t="s">
        <v>638</v>
      </c>
      <c r="G299" s="120" t="s">
        <v>148</v>
      </c>
      <c r="H299" s="121">
        <v>2</v>
      </c>
      <c r="I299" s="122"/>
      <c r="J299" s="122">
        <f>ROUND(I299*H299,2)</f>
        <v>0</v>
      </c>
      <c r="K299" s="119" t="s">
        <v>123</v>
      </c>
      <c r="L299" s="26"/>
      <c r="M299" s="123" t="s">
        <v>3</v>
      </c>
      <c r="N299" s="124" t="s">
        <v>36</v>
      </c>
      <c r="O299" s="125">
        <v>0.38300000000000001</v>
      </c>
      <c r="P299" s="125">
        <f>O299*H299</f>
        <v>0.76600000000000001</v>
      </c>
      <c r="Q299" s="125">
        <v>2.8400000000000001E-3</v>
      </c>
      <c r="R299" s="125">
        <f>Q299*H299</f>
        <v>5.6800000000000002E-3</v>
      </c>
      <c r="S299" s="125">
        <v>0</v>
      </c>
      <c r="T299" s="126">
        <f>S299*H299</f>
        <v>0</v>
      </c>
      <c r="AR299" s="127" t="s">
        <v>153</v>
      </c>
      <c r="AT299" s="127" t="s">
        <v>119</v>
      </c>
      <c r="AU299" s="127" t="s">
        <v>73</v>
      </c>
      <c r="AY299" s="14" t="s">
        <v>117</v>
      </c>
      <c r="BE299" s="128">
        <f>IF(N299="základní",J299,0)</f>
        <v>0</v>
      </c>
      <c r="BF299" s="128">
        <f>IF(N299="snížená",J299,0)</f>
        <v>0</v>
      </c>
      <c r="BG299" s="128">
        <f>IF(N299="zákl. přenesená",J299,0)</f>
        <v>0</v>
      </c>
      <c r="BH299" s="128">
        <f>IF(N299="sníž. přenesená",J299,0)</f>
        <v>0</v>
      </c>
      <c r="BI299" s="128">
        <f>IF(N299="nulová",J299,0)</f>
        <v>0</v>
      </c>
      <c r="BJ299" s="14" t="s">
        <v>14</v>
      </c>
      <c r="BK299" s="128">
        <f>ROUND(I299*H299,2)</f>
        <v>0</v>
      </c>
      <c r="BL299" s="14" t="s">
        <v>153</v>
      </c>
      <c r="BM299" s="127" t="s">
        <v>639</v>
      </c>
    </row>
    <row r="300" spans="2:65" s="1" customFormat="1">
      <c r="B300" s="26"/>
      <c r="D300" s="129" t="s">
        <v>125</v>
      </c>
      <c r="F300" s="220" t="s">
        <v>640</v>
      </c>
      <c r="L300" s="26"/>
      <c r="M300" s="131"/>
      <c r="T300" s="46"/>
      <c r="AT300" s="14" t="s">
        <v>125</v>
      </c>
      <c r="AU300" s="14" t="s">
        <v>73</v>
      </c>
    </row>
    <row r="301" spans="2:65" s="1" customFormat="1" ht="37.950000000000003" customHeight="1">
      <c r="B301" s="116"/>
      <c r="C301" s="117" t="s">
        <v>641</v>
      </c>
      <c r="D301" s="117" t="s">
        <v>119</v>
      </c>
      <c r="E301" s="118" t="s">
        <v>642</v>
      </c>
      <c r="F301" s="119" t="s">
        <v>643</v>
      </c>
      <c r="G301" s="120" t="s">
        <v>148</v>
      </c>
      <c r="H301" s="121">
        <v>43</v>
      </c>
      <c r="I301" s="122"/>
      <c r="J301" s="122">
        <f>ROUND(I301*H301,2)</f>
        <v>0</v>
      </c>
      <c r="K301" s="119" t="s">
        <v>123</v>
      </c>
      <c r="L301" s="26"/>
      <c r="M301" s="123" t="s">
        <v>3</v>
      </c>
      <c r="N301" s="124" t="s">
        <v>36</v>
      </c>
      <c r="O301" s="125">
        <v>0.50800000000000001</v>
      </c>
      <c r="P301" s="125">
        <f>O301*H301</f>
        <v>21.844000000000001</v>
      </c>
      <c r="Q301" s="125">
        <v>6.7400000000000003E-3</v>
      </c>
      <c r="R301" s="125">
        <f>Q301*H301</f>
        <v>0.28982000000000002</v>
      </c>
      <c r="S301" s="125">
        <v>0</v>
      </c>
      <c r="T301" s="126">
        <f>S301*H301</f>
        <v>0</v>
      </c>
      <c r="AR301" s="127" t="s">
        <v>153</v>
      </c>
      <c r="AT301" s="127" t="s">
        <v>119</v>
      </c>
      <c r="AU301" s="127" t="s">
        <v>73</v>
      </c>
      <c r="AY301" s="14" t="s">
        <v>117</v>
      </c>
      <c r="BE301" s="128">
        <f>IF(N301="základní",J301,0)</f>
        <v>0</v>
      </c>
      <c r="BF301" s="128">
        <f>IF(N301="snížená",J301,0)</f>
        <v>0</v>
      </c>
      <c r="BG301" s="128">
        <f>IF(N301="zákl. přenesená",J301,0)</f>
        <v>0</v>
      </c>
      <c r="BH301" s="128">
        <f>IF(N301="sníž. přenesená",J301,0)</f>
        <v>0</v>
      </c>
      <c r="BI301" s="128">
        <f>IF(N301="nulová",J301,0)</f>
        <v>0</v>
      </c>
      <c r="BJ301" s="14" t="s">
        <v>14</v>
      </c>
      <c r="BK301" s="128">
        <f>ROUND(I301*H301,2)</f>
        <v>0</v>
      </c>
      <c r="BL301" s="14" t="s">
        <v>153</v>
      </c>
      <c r="BM301" s="127" t="s">
        <v>644</v>
      </c>
    </row>
    <row r="302" spans="2:65" s="1" customFormat="1">
      <c r="B302" s="26"/>
      <c r="D302" s="129" t="s">
        <v>125</v>
      </c>
      <c r="F302" s="220" t="s">
        <v>645</v>
      </c>
      <c r="L302" s="26"/>
      <c r="M302" s="131"/>
      <c r="T302" s="46"/>
      <c r="AT302" s="14" t="s">
        <v>125</v>
      </c>
      <c r="AU302" s="14" t="s">
        <v>73</v>
      </c>
    </row>
    <row r="303" spans="2:65" s="1" customFormat="1" ht="37.950000000000003" customHeight="1">
      <c r="B303" s="116"/>
      <c r="C303" s="117" t="s">
        <v>381</v>
      </c>
      <c r="D303" s="117" t="s">
        <v>119</v>
      </c>
      <c r="E303" s="118" t="s">
        <v>646</v>
      </c>
      <c r="F303" s="119" t="s">
        <v>647</v>
      </c>
      <c r="G303" s="120" t="s">
        <v>148</v>
      </c>
      <c r="H303" s="121">
        <v>4</v>
      </c>
      <c r="I303" s="122"/>
      <c r="J303" s="122">
        <f>ROUND(I303*H303,2)</f>
        <v>0</v>
      </c>
      <c r="K303" s="119" t="s">
        <v>123</v>
      </c>
      <c r="L303" s="26"/>
      <c r="M303" s="123" t="s">
        <v>3</v>
      </c>
      <c r="N303" s="124" t="s">
        <v>36</v>
      </c>
      <c r="O303" s="125">
        <v>0.58099999999999996</v>
      </c>
      <c r="P303" s="125">
        <f>O303*H303</f>
        <v>2.3239999999999998</v>
      </c>
      <c r="Q303" s="125">
        <v>7.4700000000000001E-3</v>
      </c>
      <c r="R303" s="125">
        <f>Q303*H303</f>
        <v>2.988E-2</v>
      </c>
      <c r="S303" s="125">
        <v>0</v>
      </c>
      <c r="T303" s="126">
        <f>S303*H303</f>
        <v>0</v>
      </c>
      <c r="AR303" s="127" t="s">
        <v>153</v>
      </c>
      <c r="AT303" s="127" t="s">
        <v>119</v>
      </c>
      <c r="AU303" s="127" t="s">
        <v>73</v>
      </c>
      <c r="AY303" s="14" t="s">
        <v>117</v>
      </c>
      <c r="BE303" s="128">
        <f>IF(N303="základní",J303,0)</f>
        <v>0</v>
      </c>
      <c r="BF303" s="128">
        <f>IF(N303="snížená",J303,0)</f>
        <v>0</v>
      </c>
      <c r="BG303" s="128">
        <f>IF(N303="zákl. přenesená",J303,0)</f>
        <v>0</v>
      </c>
      <c r="BH303" s="128">
        <f>IF(N303="sníž. přenesená",J303,0)</f>
        <v>0</v>
      </c>
      <c r="BI303" s="128">
        <f>IF(N303="nulová",J303,0)</f>
        <v>0</v>
      </c>
      <c r="BJ303" s="14" t="s">
        <v>14</v>
      </c>
      <c r="BK303" s="128">
        <f>ROUND(I303*H303,2)</f>
        <v>0</v>
      </c>
      <c r="BL303" s="14" t="s">
        <v>153</v>
      </c>
      <c r="BM303" s="127" t="s">
        <v>648</v>
      </c>
    </row>
    <row r="304" spans="2:65" s="1" customFormat="1">
      <c r="B304" s="26"/>
      <c r="D304" s="129" t="s">
        <v>125</v>
      </c>
      <c r="F304" s="220" t="s">
        <v>649</v>
      </c>
      <c r="L304" s="26"/>
      <c r="M304" s="131"/>
      <c r="T304" s="46"/>
      <c r="AT304" s="14" t="s">
        <v>125</v>
      </c>
      <c r="AU304" s="14" t="s">
        <v>73</v>
      </c>
    </row>
    <row r="305" spans="2:65" s="1" customFormat="1" ht="37.950000000000003" customHeight="1">
      <c r="B305" s="116"/>
      <c r="C305" s="117" t="s">
        <v>650</v>
      </c>
      <c r="D305" s="117" t="s">
        <v>119</v>
      </c>
      <c r="E305" s="118" t="s">
        <v>651</v>
      </c>
      <c r="F305" s="119" t="s">
        <v>652</v>
      </c>
      <c r="G305" s="120" t="s">
        <v>148</v>
      </c>
      <c r="H305" s="121">
        <v>7</v>
      </c>
      <c r="I305" s="122"/>
      <c r="J305" s="122">
        <f>ROUND(I305*H305,2)</f>
        <v>0</v>
      </c>
      <c r="K305" s="119" t="s">
        <v>123</v>
      </c>
      <c r="L305" s="26"/>
      <c r="M305" s="123" t="s">
        <v>3</v>
      </c>
      <c r="N305" s="124" t="s">
        <v>36</v>
      </c>
      <c r="O305" s="125">
        <v>0.71799999999999997</v>
      </c>
      <c r="P305" s="125">
        <f>O305*H305</f>
        <v>5.0259999999999998</v>
      </c>
      <c r="Q305" s="125">
        <v>8.1700000000000002E-3</v>
      </c>
      <c r="R305" s="125">
        <f>Q305*H305</f>
        <v>5.7190000000000005E-2</v>
      </c>
      <c r="S305" s="125">
        <v>0</v>
      </c>
      <c r="T305" s="126">
        <f>S305*H305</f>
        <v>0</v>
      </c>
      <c r="AR305" s="127" t="s">
        <v>153</v>
      </c>
      <c r="AT305" s="127" t="s">
        <v>119</v>
      </c>
      <c r="AU305" s="127" t="s">
        <v>73</v>
      </c>
      <c r="AY305" s="14" t="s">
        <v>117</v>
      </c>
      <c r="BE305" s="128">
        <f>IF(N305="základní",J305,0)</f>
        <v>0</v>
      </c>
      <c r="BF305" s="128">
        <f>IF(N305="snížená",J305,0)</f>
        <v>0</v>
      </c>
      <c r="BG305" s="128">
        <f>IF(N305="zákl. přenesená",J305,0)</f>
        <v>0</v>
      </c>
      <c r="BH305" s="128">
        <f>IF(N305="sníž. přenesená",J305,0)</f>
        <v>0</v>
      </c>
      <c r="BI305" s="128">
        <f>IF(N305="nulová",J305,0)</f>
        <v>0</v>
      </c>
      <c r="BJ305" s="14" t="s">
        <v>14</v>
      </c>
      <c r="BK305" s="128">
        <f>ROUND(I305*H305,2)</f>
        <v>0</v>
      </c>
      <c r="BL305" s="14" t="s">
        <v>153</v>
      </c>
      <c r="BM305" s="127" t="s">
        <v>653</v>
      </c>
    </row>
    <row r="306" spans="2:65" s="1" customFormat="1">
      <c r="B306" s="26"/>
      <c r="D306" s="129" t="s">
        <v>125</v>
      </c>
      <c r="F306" s="220" t="s">
        <v>654</v>
      </c>
      <c r="L306" s="26"/>
      <c r="M306" s="131"/>
      <c r="T306" s="46"/>
      <c r="AT306" s="14" t="s">
        <v>125</v>
      </c>
      <c r="AU306" s="14" t="s">
        <v>73</v>
      </c>
    </row>
    <row r="307" spans="2:65" s="1" customFormat="1" ht="37.950000000000003" customHeight="1">
      <c r="B307" s="116"/>
      <c r="C307" s="117" t="s">
        <v>384</v>
      </c>
      <c r="D307" s="117" t="s">
        <v>119</v>
      </c>
      <c r="E307" s="118" t="s">
        <v>655</v>
      </c>
      <c r="F307" s="119" t="s">
        <v>656</v>
      </c>
      <c r="G307" s="120" t="s">
        <v>148</v>
      </c>
      <c r="H307" s="121">
        <v>11</v>
      </c>
      <c r="I307" s="122"/>
      <c r="J307" s="122">
        <f>ROUND(I307*H307,2)</f>
        <v>0</v>
      </c>
      <c r="K307" s="119" t="s">
        <v>3</v>
      </c>
      <c r="L307" s="26"/>
      <c r="M307" s="123" t="s">
        <v>3</v>
      </c>
      <c r="N307" s="124" t="s">
        <v>36</v>
      </c>
      <c r="O307" s="125">
        <v>0.20300000000000001</v>
      </c>
      <c r="P307" s="125">
        <f>O307*H307</f>
        <v>2.2330000000000001</v>
      </c>
      <c r="Q307" s="125">
        <v>1.0370000000000001E-2</v>
      </c>
      <c r="R307" s="125">
        <f>Q307*H307</f>
        <v>0.11407</v>
      </c>
      <c r="S307" s="125">
        <v>0</v>
      </c>
      <c r="T307" s="126">
        <f>S307*H307</f>
        <v>0</v>
      </c>
      <c r="AR307" s="127" t="s">
        <v>153</v>
      </c>
      <c r="AT307" s="127" t="s">
        <v>119</v>
      </c>
      <c r="AU307" s="127" t="s">
        <v>73</v>
      </c>
      <c r="AY307" s="14" t="s">
        <v>117</v>
      </c>
      <c r="BE307" s="128">
        <f>IF(N307="základní",J307,0)</f>
        <v>0</v>
      </c>
      <c r="BF307" s="128">
        <f>IF(N307="snížená",J307,0)</f>
        <v>0</v>
      </c>
      <c r="BG307" s="128">
        <f>IF(N307="zákl. přenesená",J307,0)</f>
        <v>0</v>
      </c>
      <c r="BH307" s="128">
        <f>IF(N307="sníž. přenesená",J307,0)</f>
        <v>0</v>
      </c>
      <c r="BI307" s="128">
        <f>IF(N307="nulová",J307,0)</f>
        <v>0</v>
      </c>
      <c r="BJ307" s="14" t="s">
        <v>14</v>
      </c>
      <c r="BK307" s="128">
        <f>ROUND(I307*H307,2)</f>
        <v>0</v>
      </c>
      <c r="BL307" s="14" t="s">
        <v>153</v>
      </c>
      <c r="BM307" s="127" t="s">
        <v>657</v>
      </c>
    </row>
    <row r="308" spans="2:65" s="1" customFormat="1" ht="24.15" customHeight="1">
      <c r="B308" s="116"/>
      <c r="C308" s="117" t="s">
        <v>658</v>
      </c>
      <c r="D308" s="117" t="s">
        <v>119</v>
      </c>
      <c r="E308" s="118" t="s">
        <v>659</v>
      </c>
      <c r="F308" s="119" t="s">
        <v>660</v>
      </c>
      <c r="G308" s="120" t="s">
        <v>258</v>
      </c>
      <c r="H308" s="121">
        <v>4</v>
      </c>
      <c r="I308" s="122"/>
      <c r="J308" s="122">
        <f>ROUND(I308*H308,2)</f>
        <v>0</v>
      </c>
      <c r="K308" s="119" t="s">
        <v>3</v>
      </c>
      <c r="L308" s="26"/>
      <c r="M308" s="123" t="s">
        <v>3</v>
      </c>
      <c r="N308" s="124" t="s">
        <v>36</v>
      </c>
      <c r="O308" s="125">
        <v>0</v>
      </c>
      <c r="P308" s="125">
        <f>O308*H308</f>
        <v>0</v>
      </c>
      <c r="Q308" s="125">
        <v>0</v>
      </c>
      <c r="R308" s="125">
        <f>Q308*H308</f>
        <v>0</v>
      </c>
      <c r="S308" s="125">
        <v>0</v>
      </c>
      <c r="T308" s="126">
        <f>S308*H308</f>
        <v>0</v>
      </c>
      <c r="AR308" s="127" t="s">
        <v>153</v>
      </c>
      <c r="AT308" s="127" t="s">
        <v>119</v>
      </c>
      <c r="AU308" s="127" t="s">
        <v>73</v>
      </c>
      <c r="AY308" s="14" t="s">
        <v>117</v>
      </c>
      <c r="BE308" s="128">
        <f>IF(N308="základní",J308,0)</f>
        <v>0</v>
      </c>
      <c r="BF308" s="128">
        <f>IF(N308="snížená",J308,0)</f>
        <v>0</v>
      </c>
      <c r="BG308" s="128">
        <f>IF(N308="zákl. přenesená",J308,0)</f>
        <v>0</v>
      </c>
      <c r="BH308" s="128">
        <f>IF(N308="sníž. přenesená",J308,0)</f>
        <v>0</v>
      </c>
      <c r="BI308" s="128">
        <f>IF(N308="nulová",J308,0)</f>
        <v>0</v>
      </c>
      <c r="BJ308" s="14" t="s">
        <v>14</v>
      </c>
      <c r="BK308" s="128">
        <f>ROUND(I308*H308,2)</f>
        <v>0</v>
      </c>
      <c r="BL308" s="14" t="s">
        <v>153</v>
      </c>
      <c r="BM308" s="127" t="s">
        <v>661</v>
      </c>
    </row>
    <row r="309" spans="2:65" s="1" customFormat="1" ht="24.15" customHeight="1">
      <c r="B309" s="116"/>
      <c r="C309" s="117" t="s">
        <v>388</v>
      </c>
      <c r="D309" s="117" t="s">
        <v>119</v>
      </c>
      <c r="E309" s="118" t="s">
        <v>662</v>
      </c>
      <c r="F309" s="119" t="s">
        <v>663</v>
      </c>
      <c r="G309" s="120" t="s">
        <v>258</v>
      </c>
      <c r="H309" s="121">
        <v>2</v>
      </c>
      <c r="I309" s="122"/>
      <c r="J309" s="122">
        <f>ROUND(I309*H309,2)</f>
        <v>0</v>
      </c>
      <c r="K309" s="119" t="s">
        <v>3</v>
      </c>
      <c r="L309" s="26"/>
      <c r="M309" s="123" t="s">
        <v>3</v>
      </c>
      <c r="N309" s="124" t="s">
        <v>36</v>
      </c>
      <c r="O309" s="125">
        <v>0</v>
      </c>
      <c r="P309" s="125">
        <f>O309*H309</f>
        <v>0</v>
      </c>
      <c r="Q309" s="125">
        <v>0</v>
      </c>
      <c r="R309" s="125">
        <f>Q309*H309</f>
        <v>0</v>
      </c>
      <c r="S309" s="125">
        <v>0</v>
      </c>
      <c r="T309" s="126">
        <f>S309*H309</f>
        <v>0</v>
      </c>
      <c r="AR309" s="127" t="s">
        <v>153</v>
      </c>
      <c r="AT309" s="127" t="s">
        <v>119</v>
      </c>
      <c r="AU309" s="127" t="s">
        <v>73</v>
      </c>
      <c r="AY309" s="14" t="s">
        <v>117</v>
      </c>
      <c r="BE309" s="128">
        <f>IF(N309="základní",J309,0)</f>
        <v>0</v>
      </c>
      <c r="BF309" s="128">
        <f>IF(N309="snížená",J309,0)</f>
        <v>0</v>
      </c>
      <c r="BG309" s="128">
        <f>IF(N309="zákl. přenesená",J309,0)</f>
        <v>0</v>
      </c>
      <c r="BH309" s="128">
        <f>IF(N309="sníž. přenesená",J309,0)</f>
        <v>0</v>
      </c>
      <c r="BI309" s="128">
        <f>IF(N309="nulová",J309,0)</f>
        <v>0</v>
      </c>
      <c r="BJ309" s="14" t="s">
        <v>14</v>
      </c>
      <c r="BK309" s="128">
        <f>ROUND(I309*H309,2)</f>
        <v>0</v>
      </c>
      <c r="BL309" s="14" t="s">
        <v>153</v>
      </c>
      <c r="BM309" s="127" t="s">
        <v>664</v>
      </c>
    </row>
    <row r="310" spans="2:65" s="1" customFormat="1" ht="24.15" customHeight="1">
      <c r="B310" s="116"/>
      <c r="C310" s="117" t="s">
        <v>665</v>
      </c>
      <c r="D310" s="117" t="s">
        <v>119</v>
      </c>
      <c r="E310" s="118" t="s">
        <v>666</v>
      </c>
      <c r="F310" s="119" t="s">
        <v>667</v>
      </c>
      <c r="G310" s="120" t="s">
        <v>258</v>
      </c>
      <c r="H310" s="121">
        <v>2</v>
      </c>
      <c r="I310" s="122"/>
      <c r="J310" s="122">
        <f>ROUND(I310*H310,2)</f>
        <v>0</v>
      </c>
      <c r="K310" s="119" t="s">
        <v>3</v>
      </c>
      <c r="L310" s="26"/>
      <c r="M310" s="123" t="s">
        <v>3</v>
      </c>
      <c r="N310" s="124" t="s">
        <v>36</v>
      </c>
      <c r="O310" s="125">
        <v>0</v>
      </c>
      <c r="P310" s="125">
        <f>O310*H310</f>
        <v>0</v>
      </c>
      <c r="Q310" s="125">
        <v>0</v>
      </c>
      <c r="R310" s="125">
        <f>Q310*H310</f>
        <v>0</v>
      </c>
      <c r="S310" s="125">
        <v>0</v>
      </c>
      <c r="T310" s="126">
        <f>S310*H310</f>
        <v>0</v>
      </c>
      <c r="AR310" s="127" t="s">
        <v>153</v>
      </c>
      <c r="AT310" s="127" t="s">
        <v>119</v>
      </c>
      <c r="AU310" s="127" t="s">
        <v>73</v>
      </c>
      <c r="AY310" s="14" t="s">
        <v>117</v>
      </c>
      <c r="BE310" s="128">
        <f>IF(N310="základní",J310,0)</f>
        <v>0</v>
      </c>
      <c r="BF310" s="128">
        <f>IF(N310="snížená",J310,0)</f>
        <v>0</v>
      </c>
      <c r="BG310" s="128">
        <f>IF(N310="zákl. přenesená",J310,0)</f>
        <v>0</v>
      </c>
      <c r="BH310" s="128">
        <f>IF(N310="sníž. přenesená",J310,0)</f>
        <v>0</v>
      </c>
      <c r="BI310" s="128">
        <f>IF(N310="nulová",J310,0)</f>
        <v>0</v>
      </c>
      <c r="BJ310" s="14" t="s">
        <v>14</v>
      </c>
      <c r="BK310" s="128">
        <f>ROUND(I310*H310,2)</f>
        <v>0</v>
      </c>
      <c r="BL310" s="14" t="s">
        <v>153</v>
      </c>
      <c r="BM310" s="127" t="s">
        <v>668</v>
      </c>
    </row>
    <row r="311" spans="2:65" s="1" customFormat="1" ht="24.15" customHeight="1">
      <c r="B311" s="116"/>
      <c r="C311" s="117" t="s">
        <v>391</v>
      </c>
      <c r="D311" s="117" t="s">
        <v>119</v>
      </c>
      <c r="E311" s="118" t="s">
        <v>669</v>
      </c>
      <c r="F311" s="119" t="s">
        <v>670</v>
      </c>
      <c r="G311" s="120" t="s">
        <v>258</v>
      </c>
      <c r="H311" s="121">
        <v>2</v>
      </c>
      <c r="I311" s="122"/>
      <c r="J311" s="122">
        <f>ROUND(I311*H311,2)</f>
        <v>0</v>
      </c>
      <c r="K311" s="119" t="s">
        <v>123</v>
      </c>
      <c r="L311" s="26"/>
      <c r="M311" s="123" t="s">
        <v>3</v>
      </c>
      <c r="N311" s="124" t="s">
        <v>36</v>
      </c>
      <c r="O311" s="125">
        <v>1.3480000000000001</v>
      </c>
      <c r="P311" s="125">
        <f>O311*H311</f>
        <v>2.6960000000000002</v>
      </c>
      <c r="Q311" s="125">
        <v>2.2300000000000002E-3</v>
      </c>
      <c r="R311" s="125">
        <f>Q311*H311</f>
        <v>4.4600000000000004E-3</v>
      </c>
      <c r="S311" s="125">
        <v>0</v>
      </c>
      <c r="T311" s="126">
        <f>S311*H311</f>
        <v>0</v>
      </c>
      <c r="AR311" s="127" t="s">
        <v>153</v>
      </c>
      <c r="AT311" s="127" t="s">
        <v>119</v>
      </c>
      <c r="AU311" s="127" t="s">
        <v>73</v>
      </c>
      <c r="AY311" s="14" t="s">
        <v>117</v>
      </c>
      <c r="BE311" s="128">
        <f>IF(N311="základní",J311,0)</f>
        <v>0</v>
      </c>
      <c r="BF311" s="128">
        <f>IF(N311="snížená",J311,0)</f>
        <v>0</v>
      </c>
      <c r="BG311" s="128">
        <f>IF(N311="zákl. přenesená",J311,0)</f>
        <v>0</v>
      </c>
      <c r="BH311" s="128">
        <f>IF(N311="sníž. přenesená",J311,0)</f>
        <v>0</v>
      </c>
      <c r="BI311" s="128">
        <f>IF(N311="nulová",J311,0)</f>
        <v>0</v>
      </c>
      <c r="BJ311" s="14" t="s">
        <v>14</v>
      </c>
      <c r="BK311" s="128">
        <f>ROUND(I311*H311,2)</f>
        <v>0</v>
      </c>
      <c r="BL311" s="14" t="s">
        <v>153</v>
      </c>
      <c r="BM311" s="127" t="s">
        <v>671</v>
      </c>
    </row>
    <row r="312" spans="2:65" s="1" customFormat="1">
      <c r="B312" s="26"/>
      <c r="D312" s="129" t="s">
        <v>125</v>
      </c>
      <c r="F312" s="220" t="s">
        <v>672</v>
      </c>
      <c r="L312" s="26"/>
      <c r="M312" s="131"/>
      <c r="T312" s="46"/>
      <c r="AT312" s="14" t="s">
        <v>125</v>
      </c>
      <c r="AU312" s="14" t="s">
        <v>73</v>
      </c>
    </row>
    <row r="313" spans="2:65" s="1" customFormat="1" ht="21.75" customHeight="1">
      <c r="B313" s="116"/>
      <c r="C313" s="117" t="s">
        <v>673</v>
      </c>
      <c r="D313" s="117" t="s">
        <v>119</v>
      </c>
      <c r="E313" s="118" t="s">
        <v>674</v>
      </c>
      <c r="F313" s="119" t="s">
        <v>675</v>
      </c>
      <c r="G313" s="120" t="s">
        <v>258</v>
      </c>
      <c r="H313" s="121">
        <v>10</v>
      </c>
      <c r="I313" s="122"/>
      <c r="J313" s="122">
        <f>ROUND(I313*H313,2)</f>
        <v>0</v>
      </c>
      <c r="K313" s="119" t="s">
        <v>3</v>
      </c>
      <c r="L313" s="26"/>
      <c r="M313" s="123" t="s">
        <v>3</v>
      </c>
      <c r="N313" s="124" t="s">
        <v>36</v>
      </c>
      <c r="O313" s="125">
        <v>0</v>
      </c>
      <c r="P313" s="125">
        <f>O313*H313</f>
        <v>0</v>
      </c>
      <c r="Q313" s="125">
        <v>0</v>
      </c>
      <c r="R313" s="125">
        <f>Q313*H313</f>
        <v>0</v>
      </c>
      <c r="S313" s="125">
        <v>0</v>
      </c>
      <c r="T313" s="126">
        <f>S313*H313</f>
        <v>0</v>
      </c>
      <c r="AR313" s="127" t="s">
        <v>153</v>
      </c>
      <c r="AT313" s="127" t="s">
        <v>119</v>
      </c>
      <c r="AU313" s="127" t="s">
        <v>73</v>
      </c>
      <c r="AY313" s="14" t="s">
        <v>117</v>
      </c>
      <c r="BE313" s="128">
        <f>IF(N313="základní",J313,0)</f>
        <v>0</v>
      </c>
      <c r="BF313" s="128">
        <f>IF(N313="snížená",J313,0)</f>
        <v>0</v>
      </c>
      <c r="BG313" s="128">
        <f>IF(N313="zákl. přenesená",J313,0)</f>
        <v>0</v>
      </c>
      <c r="BH313" s="128">
        <f>IF(N313="sníž. přenesená",J313,0)</f>
        <v>0</v>
      </c>
      <c r="BI313" s="128">
        <f>IF(N313="nulová",J313,0)</f>
        <v>0</v>
      </c>
      <c r="BJ313" s="14" t="s">
        <v>14</v>
      </c>
      <c r="BK313" s="128">
        <f>ROUND(I313*H313,2)</f>
        <v>0</v>
      </c>
      <c r="BL313" s="14" t="s">
        <v>153</v>
      </c>
      <c r="BM313" s="127" t="s">
        <v>676</v>
      </c>
    </row>
    <row r="314" spans="2:65" s="1" customFormat="1" ht="24.15" customHeight="1">
      <c r="B314" s="116"/>
      <c r="C314" s="117" t="s">
        <v>394</v>
      </c>
      <c r="D314" s="117" t="s">
        <v>119</v>
      </c>
      <c r="E314" s="118" t="s">
        <v>677</v>
      </c>
      <c r="F314" s="119" t="s">
        <v>678</v>
      </c>
      <c r="G314" s="120" t="s">
        <v>258</v>
      </c>
      <c r="H314" s="121">
        <v>2</v>
      </c>
      <c r="I314" s="122"/>
      <c r="J314" s="122">
        <f>ROUND(I314*H314,2)</f>
        <v>0</v>
      </c>
      <c r="K314" s="119" t="s">
        <v>3</v>
      </c>
      <c r="L314" s="26"/>
      <c r="M314" s="123" t="s">
        <v>3</v>
      </c>
      <c r="N314" s="124" t="s">
        <v>36</v>
      </c>
      <c r="O314" s="125">
        <v>0</v>
      </c>
      <c r="P314" s="125">
        <f>O314*H314</f>
        <v>0</v>
      </c>
      <c r="Q314" s="125">
        <v>0</v>
      </c>
      <c r="R314" s="125">
        <f>Q314*H314</f>
        <v>0</v>
      </c>
      <c r="S314" s="125">
        <v>0</v>
      </c>
      <c r="T314" s="126">
        <f>S314*H314</f>
        <v>0</v>
      </c>
      <c r="AR314" s="127" t="s">
        <v>153</v>
      </c>
      <c r="AT314" s="127" t="s">
        <v>119</v>
      </c>
      <c r="AU314" s="127" t="s">
        <v>73</v>
      </c>
      <c r="AY314" s="14" t="s">
        <v>117</v>
      </c>
      <c r="BE314" s="128">
        <f>IF(N314="základní",J314,0)</f>
        <v>0</v>
      </c>
      <c r="BF314" s="128">
        <f>IF(N314="snížená",J314,0)</f>
        <v>0</v>
      </c>
      <c r="BG314" s="128">
        <f>IF(N314="zákl. přenesená",J314,0)</f>
        <v>0</v>
      </c>
      <c r="BH314" s="128">
        <f>IF(N314="sníž. přenesená",J314,0)</f>
        <v>0</v>
      </c>
      <c r="BI314" s="128">
        <f>IF(N314="nulová",J314,0)</f>
        <v>0</v>
      </c>
      <c r="BJ314" s="14" t="s">
        <v>14</v>
      </c>
      <c r="BK314" s="128">
        <f>ROUND(I314*H314,2)</f>
        <v>0</v>
      </c>
      <c r="BL314" s="14" t="s">
        <v>153</v>
      </c>
      <c r="BM314" s="127" t="s">
        <v>679</v>
      </c>
    </row>
    <row r="315" spans="2:65" s="1" customFormat="1" ht="44.25" customHeight="1">
      <c r="B315" s="116"/>
      <c r="C315" s="117" t="s">
        <v>680</v>
      </c>
      <c r="D315" s="117" t="s">
        <v>119</v>
      </c>
      <c r="E315" s="118" t="s">
        <v>681</v>
      </c>
      <c r="F315" s="119" t="s">
        <v>682</v>
      </c>
      <c r="G315" s="120" t="s">
        <v>180</v>
      </c>
      <c r="H315" s="121">
        <v>1.661</v>
      </c>
      <c r="I315" s="122"/>
      <c r="J315" s="122">
        <f>ROUND(I315*H315,2)</f>
        <v>0</v>
      </c>
      <c r="K315" s="119" t="s">
        <v>123</v>
      </c>
      <c r="L315" s="26"/>
      <c r="M315" s="123" t="s">
        <v>3</v>
      </c>
      <c r="N315" s="124" t="s">
        <v>36</v>
      </c>
      <c r="O315" s="125">
        <v>3.4630000000000001</v>
      </c>
      <c r="P315" s="125">
        <f>O315*H315</f>
        <v>5.7520430000000005</v>
      </c>
      <c r="Q315" s="125">
        <v>0</v>
      </c>
      <c r="R315" s="125">
        <f>Q315*H315</f>
        <v>0</v>
      </c>
      <c r="S315" s="125">
        <v>0</v>
      </c>
      <c r="T315" s="126">
        <f>S315*H315</f>
        <v>0</v>
      </c>
      <c r="AR315" s="127" t="s">
        <v>153</v>
      </c>
      <c r="AT315" s="127" t="s">
        <v>119</v>
      </c>
      <c r="AU315" s="127" t="s">
        <v>73</v>
      </c>
      <c r="AY315" s="14" t="s">
        <v>117</v>
      </c>
      <c r="BE315" s="128">
        <f>IF(N315="základní",J315,0)</f>
        <v>0</v>
      </c>
      <c r="BF315" s="128">
        <f>IF(N315="snížená",J315,0)</f>
        <v>0</v>
      </c>
      <c r="BG315" s="128">
        <f>IF(N315="zákl. přenesená",J315,0)</f>
        <v>0</v>
      </c>
      <c r="BH315" s="128">
        <f>IF(N315="sníž. přenesená",J315,0)</f>
        <v>0</v>
      </c>
      <c r="BI315" s="128">
        <f>IF(N315="nulová",J315,0)</f>
        <v>0</v>
      </c>
      <c r="BJ315" s="14" t="s">
        <v>14</v>
      </c>
      <c r="BK315" s="128">
        <f>ROUND(I315*H315,2)</f>
        <v>0</v>
      </c>
      <c r="BL315" s="14" t="s">
        <v>153</v>
      </c>
      <c r="BM315" s="127" t="s">
        <v>683</v>
      </c>
    </row>
    <row r="316" spans="2:65" s="1" customFormat="1">
      <c r="B316" s="26"/>
      <c r="D316" s="129" t="s">
        <v>125</v>
      </c>
      <c r="F316" s="220" t="s">
        <v>684</v>
      </c>
      <c r="L316" s="26"/>
      <c r="M316" s="131"/>
      <c r="T316" s="46"/>
      <c r="AT316" s="14" t="s">
        <v>125</v>
      </c>
      <c r="AU316" s="14" t="s">
        <v>73</v>
      </c>
    </row>
    <row r="317" spans="2:65" s="1" customFormat="1" ht="49.2" customHeight="1">
      <c r="B317" s="116"/>
      <c r="C317" s="117" t="s">
        <v>397</v>
      </c>
      <c r="D317" s="117" t="s">
        <v>119</v>
      </c>
      <c r="E317" s="118" t="s">
        <v>685</v>
      </c>
      <c r="F317" s="119" t="s">
        <v>686</v>
      </c>
      <c r="G317" s="120" t="s">
        <v>180</v>
      </c>
      <c r="H317" s="121">
        <v>1.661</v>
      </c>
      <c r="I317" s="122"/>
      <c r="J317" s="122">
        <f>ROUND(I317*H317,2)</f>
        <v>0</v>
      </c>
      <c r="K317" s="119" t="s">
        <v>123</v>
      </c>
      <c r="L317" s="26"/>
      <c r="M317" s="123" t="s">
        <v>3</v>
      </c>
      <c r="N317" s="124" t="s">
        <v>36</v>
      </c>
      <c r="O317" s="125">
        <v>1.0029999999999999</v>
      </c>
      <c r="P317" s="125">
        <f>O317*H317</f>
        <v>1.6659829999999998</v>
      </c>
      <c r="Q317" s="125">
        <v>0</v>
      </c>
      <c r="R317" s="125">
        <f>Q317*H317</f>
        <v>0</v>
      </c>
      <c r="S317" s="125">
        <v>0</v>
      </c>
      <c r="T317" s="126">
        <f>S317*H317</f>
        <v>0</v>
      </c>
      <c r="AR317" s="127" t="s">
        <v>153</v>
      </c>
      <c r="AT317" s="127" t="s">
        <v>119</v>
      </c>
      <c r="AU317" s="127" t="s">
        <v>73</v>
      </c>
      <c r="AY317" s="14" t="s">
        <v>117</v>
      </c>
      <c r="BE317" s="128">
        <f>IF(N317="základní",J317,0)</f>
        <v>0</v>
      </c>
      <c r="BF317" s="128">
        <f>IF(N317="snížená",J317,0)</f>
        <v>0</v>
      </c>
      <c r="BG317" s="128">
        <f>IF(N317="zákl. přenesená",J317,0)</f>
        <v>0</v>
      </c>
      <c r="BH317" s="128">
        <f>IF(N317="sníž. přenesená",J317,0)</f>
        <v>0</v>
      </c>
      <c r="BI317" s="128">
        <f>IF(N317="nulová",J317,0)</f>
        <v>0</v>
      </c>
      <c r="BJ317" s="14" t="s">
        <v>14</v>
      </c>
      <c r="BK317" s="128">
        <f>ROUND(I317*H317,2)</f>
        <v>0</v>
      </c>
      <c r="BL317" s="14" t="s">
        <v>153</v>
      </c>
      <c r="BM317" s="127" t="s">
        <v>687</v>
      </c>
    </row>
    <row r="318" spans="2:65" s="1" customFormat="1">
      <c r="B318" s="26"/>
      <c r="D318" s="129" t="s">
        <v>125</v>
      </c>
      <c r="F318" s="220" t="s">
        <v>688</v>
      </c>
      <c r="L318" s="26"/>
      <c r="M318" s="131"/>
      <c r="T318" s="46"/>
      <c r="AT318" s="14" t="s">
        <v>125</v>
      </c>
      <c r="AU318" s="14" t="s">
        <v>73</v>
      </c>
    </row>
    <row r="319" spans="2:65" s="1" customFormat="1" ht="24.15" customHeight="1">
      <c r="B319" s="116"/>
      <c r="C319" s="117" t="s">
        <v>689</v>
      </c>
      <c r="D319" s="117" t="s">
        <v>119</v>
      </c>
      <c r="E319" s="118" t="s">
        <v>690</v>
      </c>
      <c r="F319" s="119" t="s">
        <v>691</v>
      </c>
      <c r="G319" s="120" t="s">
        <v>148</v>
      </c>
      <c r="H319" s="121">
        <v>350</v>
      </c>
      <c r="I319" s="122"/>
      <c r="J319" s="122">
        <f>ROUND(I319*H319,2)</f>
        <v>0</v>
      </c>
      <c r="K319" s="119" t="s">
        <v>123</v>
      </c>
      <c r="L319" s="26"/>
      <c r="M319" s="123" t="s">
        <v>3</v>
      </c>
      <c r="N319" s="124" t="s">
        <v>36</v>
      </c>
      <c r="O319" s="125">
        <v>0.10299999999999999</v>
      </c>
      <c r="P319" s="125">
        <f>O319*H319</f>
        <v>36.049999999999997</v>
      </c>
      <c r="Q319" s="125">
        <v>5.0000000000000002E-5</v>
      </c>
      <c r="R319" s="125">
        <f>Q319*H319</f>
        <v>1.7500000000000002E-2</v>
      </c>
      <c r="S319" s="125">
        <v>5.3200000000000001E-3</v>
      </c>
      <c r="T319" s="126">
        <f>S319*H319</f>
        <v>1.8620000000000001</v>
      </c>
      <c r="AR319" s="127" t="s">
        <v>153</v>
      </c>
      <c r="AT319" s="127" t="s">
        <v>119</v>
      </c>
      <c r="AU319" s="127" t="s">
        <v>73</v>
      </c>
      <c r="AY319" s="14" t="s">
        <v>117</v>
      </c>
      <c r="BE319" s="128">
        <f>IF(N319="základní",J319,0)</f>
        <v>0</v>
      </c>
      <c r="BF319" s="128">
        <f>IF(N319="snížená",J319,0)</f>
        <v>0</v>
      </c>
      <c r="BG319" s="128">
        <f>IF(N319="zákl. přenesená",J319,0)</f>
        <v>0</v>
      </c>
      <c r="BH319" s="128">
        <f>IF(N319="sníž. přenesená",J319,0)</f>
        <v>0</v>
      </c>
      <c r="BI319" s="128">
        <f>IF(N319="nulová",J319,0)</f>
        <v>0</v>
      </c>
      <c r="BJ319" s="14" t="s">
        <v>14</v>
      </c>
      <c r="BK319" s="128">
        <f>ROUND(I319*H319,2)</f>
        <v>0</v>
      </c>
      <c r="BL319" s="14" t="s">
        <v>153</v>
      </c>
      <c r="BM319" s="127" t="s">
        <v>692</v>
      </c>
    </row>
    <row r="320" spans="2:65" s="1" customFormat="1">
      <c r="B320" s="26"/>
      <c r="D320" s="129" t="s">
        <v>125</v>
      </c>
      <c r="F320" s="220" t="s">
        <v>693</v>
      </c>
      <c r="L320" s="26"/>
      <c r="M320" s="131"/>
      <c r="T320" s="46"/>
      <c r="AT320" s="14" t="s">
        <v>125</v>
      </c>
      <c r="AU320" s="14" t="s">
        <v>73</v>
      </c>
    </row>
    <row r="321" spans="2:65" s="1" customFormat="1" ht="24.15" customHeight="1">
      <c r="B321" s="116"/>
      <c r="C321" s="117" t="s">
        <v>400</v>
      </c>
      <c r="D321" s="117" t="s">
        <v>119</v>
      </c>
      <c r="E321" s="118" t="s">
        <v>694</v>
      </c>
      <c r="F321" s="119" t="s">
        <v>695</v>
      </c>
      <c r="G321" s="120" t="s">
        <v>148</v>
      </c>
      <c r="H321" s="121">
        <v>750</v>
      </c>
      <c r="I321" s="122"/>
      <c r="J321" s="122">
        <f>ROUND(I321*H321,2)</f>
        <v>0</v>
      </c>
      <c r="K321" s="119" t="s">
        <v>123</v>
      </c>
      <c r="L321" s="26"/>
      <c r="M321" s="123" t="s">
        <v>3</v>
      </c>
      <c r="N321" s="124" t="s">
        <v>36</v>
      </c>
      <c r="O321" s="125">
        <v>0.19800000000000001</v>
      </c>
      <c r="P321" s="125">
        <f>O321*H321</f>
        <v>148.5</v>
      </c>
      <c r="Q321" s="125">
        <v>1E-4</v>
      </c>
      <c r="R321" s="125">
        <f>Q321*H321</f>
        <v>7.4999999999999997E-2</v>
      </c>
      <c r="S321" s="125">
        <v>1.384E-2</v>
      </c>
      <c r="T321" s="126">
        <f>S321*H321</f>
        <v>10.38</v>
      </c>
      <c r="AR321" s="127" t="s">
        <v>153</v>
      </c>
      <c r="AT321" s="127" t="s">
        <v>119</v>
      </c>
      <c r="AU321" s="127" t="s">
        <v>73</v>
      </c>
      <c r="AY321" s="14" t="s">
        <v>117</v>
      </c>
      <c r="BE321" s="128">
        <f>IF(N321="základní",J321,0)</f>
        <v>0</v>
      </c>
      <c r="BF321" s="128">
        <f>IF(N321="snížená",J321,0)</f>
        <v>0</v>
      </c>
      <c r="BG321" s="128">
        <f>IF(N321="zákl. přenesená",J321,0)</f>
        <v>0</v>
      </c>
      <c r="BH321" s="128">
        <f>IF(N321="sníž. přenesená",J321,0)</f>
        <v>0</v>
      </c>
      <c r="BI321" s="128">
        <f>IF(N321="nulová",J321,0)</f>
        <v>0</v>
      </c>
      <c r="BJ321" s="14" t="s">
        <v>14</v>
      </c>
      <c r="BK321" s="128">
        <f>ROUND(I321*H321,2)</f>
        <v>0</v>
      </c>
      <c r="BL321" s="14" t="s">
        <v>153</v>
      </c>
      <c r="BM321" s="127" t="s">
        <v>696</v>
      </c>
    </row>
    <row r="322" spans="2:65" s="1" customFormat="1">
      <c r="B322" s="26"/>
      <c r="D322" s="129" t="s">
        <v>125</v>
      </c>
      <c r="F322" s="220" t="s">
        <v>697</v>
      </c>
      <c r="L322" s="26"/>
      <c r="M322" s="131"/>
      <c r="T322" s="46"/>
      <c r="AT322" s="14" t="s">
        <v>125</v>
      </c>
      <c r="AU322" s="14" t="s">
        <v>73</v>
      </c>
    </row>
    <row r="323" spans="2:65" s="1" customFormat="1" ht="24.15" customHeight="1">
      <c r="B323" s="116"/>
      <c r="C323" s="117" t="s">
        <v>698</v>
      </c>
      <c r="D323" s="117" t="s">
        <v>119</v>
      </c>
      <c r="E323" s="118" t="s">
        <v>699</v>
      </c>
      <c r="F323" s="119" t="s">
        <v>700</v>
      </c>
      <c r="G323" s="120" t="s">
        <v>148</v>
      </c>
      <c r="H323" s="121">
        <v>400</v>
      </c>
      <c r="I323" s="122"/>
      <c r="J323" s="122">
        <f>ROUND(I323*H323,2)</f>
        <v>0</v>
      </c>
      <c r="K323" s="119" t="s">
        <v>123</v>
      </c>
      <c r="L323" s="26"/>
      <c r="M323" s="123" t="s">
        <v>3</v>
      </c>
      <c r="N323" s="124" t="s">
        <v>36</v>
      </c>
      <c r="O323" s="125">
        <v>0.20799999999999999</v>
      </c>
      <c r="P323" s="125">
        <f>O323*H323</f>
        <v>83.2</v>
      </c>
      <c r="Q323" s="125">
        <v>1.2E-4</v>
      </c>
      <c r="R323" s="125">
        <f>Q323*H323</f>
        <v>4.8000000000000001E-2</v>
      </c>
      <c r="S323" s="125">
        <v>2.359E-2</v>
      </c>
      <c r="T323" s="126">
        <f>S323*H323</f>
        <v>9.4359999999999999</v>
      </c>
      <c r="AR323" s="127" t="s">
        <v>153</v>
      </c>
      <c r="AT323" s="127" t="s">
        <v>119</v>
      </c>
      <c r="AU323" s="127" t="s">
        <v>73</v>
      </c>
      <c r="AY323" s="14" t="s">
        <v>117</v>
      </c>
      <c r="BE323" s="128">
        <f>IF(N323="základní",J323,0)</f>
        <v>0</v>
      </c>
      <c r="BF323" s="128">
        <f>IF(N323="snížená",J323,0)</f>
        <v>0</v>
      </c>
      <c r="BG323" s="128">
        <f>IF(N323="zákl. přenesená",J323,0)</f>
        <v>0</v>
      </c>
      <c r="BH323" s="128">
        <f>IF(N323="sníž. přenesená",J323,0)</f>
        <v>0</v>
      </c>
      <c r="BI323" s="128">
        <f>IF(N323="nulová",J323,0)</f>
        <v>0</v>
      </c>
      <c r="BJ323" s="14" t="s">
        <v>14</v>
      </c>
      <c r="BK323" s="128">
        <f>ROUND(I323*H323,2)</f>
        <v>0</v>
      </c>
      <c r="BL323" s="14" t="s">
        <v>153</v>
      </c>
      <c r="BM323" s="127" t="s">
        <v>701</v>
      </c>
    </row>
    <row r="324" spans="2:65" s="1" customFormat="1">
      <c r="B324" s="26"/>
      <c r="D324" s="129" t="s">
        <v>125</v>
      </c>
      <c r="F324" s="220" t="s">
        <v>702</v>
      </c>
      <c r="L324" s="26"/>
      <c r="M324" s="131"/>
      <c r="T324" s="46"/>
      <c r="AT324" s="14" t="s">
        <v>125</v>
      </c>
      <c r="AU324" s="14" t="s">
        <v>73</v>
      </c>
    </row>
    <row r="325" spans="2:65" s="1" customFormat="1" ht="37.950000000000003" customHeight="1">
      <c r="B325" s="116"/>
      <c r="C325" s="117" t="s">
        <v>403</v>
      </c>
      <c r="D325" s="117" t="s">
        <v>119</v>
      </c>
      <c r="E325" s="118" t="s">
        <v>703</v>
      </c>
      <c r="F325" s="119" t="s">
        <v>704</v>
      </c>
      <c r="G325" s="120" t="s">
        <v>180</v>
      </c>
      <c r="H325" s="121">
        <v>474.80799999999999</v>
      </c>
      <c r="I325" s="122"/>
      <c r="J325" s="122">
        <f>ROUND(I325*H325,2)</f>
        <v>0</v>
      </c>
      <c r="K325" s="119" t="s">
        <v>3</v>
      </c>
      <c r="L325" s="26"/>
      <c r="M325" s="123" t="s">
        <v>3</v>
      </c>
      <c r="N325" s="124" t="s">
        <v>36</v>
      </c>
      <c r="O325" s="125">
        <v>3.5630000000000002</v>
      </c>
      <c r="P325" s="125">
        <f>O325*H325</f>
        <v>1691.740904</v>
      </c>
      <c r="Q325" s="125">
        <v>0</v>
      </c>
      <c r="R325" s="125">
        <f>Q325*H325</f>
        <v>0</v>
      </c>
      <c r="S325" s="125">
        <v>0</v>
      </c>
      <c r="T325" s="126">
        <f>S325*H325</f>
        <v>0</v>
      </c>
      <c r="AR325" s="127" t="s">
        <v>153</v>
      </c>
      <c r="AT325" s="127" t="s">
        <v>119</v>
      </c>
      <c r="AU325" s="127" t="s">
        <v>73</v>
      </c>
      <c r="AY325" s="14" t="s">
        <v>117</v>
      </c>
      <c r="BE325" s="128">
        <f>IF(N325="základní",J325,0)</f>
        <v>0</v>
      </c>
      <c r="BF325" s="128">
        <f>IF(N325="snížená",J325,0)</f>
        <v>0</v>
      </c>
      <c r="BG325" s="128">
        <f>IF(N325="zákl. přenesená",J325,0)</f>
        <v>0</v>
      </c>
      <c r="BH325" s="128">
        <f>IF(N325="sníž. přenesená",J325,0)</f>
        <v>0</v>
      </c>
      <c r="BI325" s="128">
        <f>IF(N325="nulová",J325,0)</f>
        <v>0</v>
      </c>
      <c r="BJ325" s="14" t="s">
        <v>14</v>
      </c>
      <c r="BK325" s="128">
        <f>ROUND(I325*H325,2)</f>
        <v>0</v>
      </c>
      <c r="BL325" s="14" t="s">
        <v>153</v>
      </c>
      <c r="BM325" s="127" t="s">
        <v>705</v>
      </c>
    </row>
    <row r="326" spans="2:65" s="11" customFormat="1" ht="22.95" customHeight="1">
      <c r="B326" s="105"/>
      <c r="D326" s="106" t="s">
        <v>64</v>
      </c>
      <c r="E326" s="114" t="s">
        <v>706</v>
      </c>
      <c r="F326" s="114" t="s">
        <v>707</v>
      </c>
      <c r="J326" s="115">
        <f>BK326</f>
        <v>0</v>
      </c>
      <c r="L326" s="105"/>
      <c r="M326" s="109"/>
      <c r="P326" s="110">
        <f>SUM(P327:P339)</f>
        <v>2.7024320000000004</v>
      </c>
      <c r="R326" s="110">
        <f>SUM(R327:R339)</f>
        <v>6.7014550000000003E-3</v>
      </c>
      <c r="T326" s="111">
        <f>SUM(T327:T339)</f>
        <v>0</v>
      </c>
      <c r="AR326" s="106" t="s">
        <v>73</v>
      </c>
      <c r="AT326" s="112" t="s">
        <v>64</v>
      </c>
      <c r="AU326" s="112" t="s">
        <v>14</v>
      </c>
      <c r="AY326" s="106" t="s">
        <v>117</v>
      </c>
      <c r="BK326" s="113">
        <f>SUM(BK327:BK339)</f>
        <v>0</v>
      </c>
    </row>
    <row r="327" spans="2:65" s="1" customFormat="1" ht="24.15" customHeight="1">
      <c r="B327" s="116"/>
      <c r="C327" s="117" t="s">
        <v>708</v>
      </c>
      <c r="D327" s="117" t="s">
        <v>119</v>
      </c>
      <c r="E327" s="118" t="s">
        <v>709</v>
      </c>
      <c r="F327" s="119" t="s">
        <v>710</v>
      </c>
      <c r="G327" s="120" t="s">
        <v>258</v>
      </c>
      <c r="H327" s="121">
        <v>28</v>
      </c>
      <c r="I327" s="122"/>
      <c r="J327" s="122">
        <f>ROUND(I327*H327,2)</f>
        <v>0</v>
      </c>
      <c r="K327" s="119" t="s">
        <v>123</v>
      </c>
      <c r="L327" s="26"/>
      <c r="M327" s="123" t="s">
        <v>3</v>
      </c>
      <c r="N327" s="124" t="s">
        <v>36</v>
      </c>
      <c r="O327" s="125">
        <v>8.2000000000000003E-2</v>
      </c>
      <c r="P327" s="125">
        <f>O327*H327</f>
        <v>2.2960000000000003</v>
      </c>
      <c r="Q327" s="125">
        <v>2.2004850000000001E-4</v>
      </c>
      <c r="R327" s="125">
        <f>Q327*H327</f>
        <v>6.1613580000000005E-3</v>
      </c>
      <c r="S327" s="125">
        <v>0</v>
      </c>
      <c r="T327" s="126">
        <f>S327*H327</f>
        <v>0</v>
      </c>
      <c r="AR327" s="127" t="s">
        <v>153</v>
      </c>
      <c r="AT327" s="127" t="s">
        <v>119</v>
      </c>
      <c r="AU327" s="127" t="s">
        <v>73</v>
      </c>
      <c r="AY327" s="14" t="s">
        <v>117</v>
      </c>
      <c r="BE327" s="128">
        <f>IF(N327="základní",J327,0)</f>
        <v>0</v>
      </c>
      <c r="BF327" s="128">
        <f>IF(N327="snížená",J327,0)</f>
        <v>0</v>
      </c>
      <c r="BG327" s="128">
        <f>IF(N327="zákl. přenesená",J327,0)</f>
        <v>0</v>
      </c>
      <c r="BH327" s="128">
        <f>IF(N327="sníž. přenesená",J327,0)</f>
        <v>0</v>
      </c>
      <c r="BI327" s="128">
        <f>IF(N327="nulová",J327,0)</f>
        <v>0</v>
      </c>
      <c r="BJ327" s="14" t="s">
        <v>14</v>
      </c>
      <c r="BK327" s="128">
        <f>ROUND(I327*H327,2)</f>
        <v>0</v>
      </c>
      <c r="BL327" s="14" t="s">
        <v>153</v>
      </c>
      <c r="BM327" s="127" t="s">
        <v>711</v>
      </c>
    </row>
    <row r="328" spans="2:65" s="1" customFormat="1">
      <c r="B328" s="26"/>
      <c r="D328" s="129" t="s">
        <v>125</v>
      </c>
      <c r="F328" s="220" t="s">
        <v>712</v>
      </c>
      <c r="L328" s="26"/>
      <c r="M328" s="131"/>
      <c r="T328" s="46"/>
      <c r="AT328" s="14" t="s">
        <v>125</v>
      </c>
      <c r="AU328" s="14" t="s">
        <v>73</v>
      </c>
    </row>
    <row r="329" spans="2:65" s="1" customFormat="1" ht="24.15" customHeight="1">
      <c r="B329" s="116"/>
      <c r="C329" s="117" t="s">
        <v>407</v>
      </c>
      <c r="D329" s="117" t="s">
        <v>119</v>
      </c>
      <c r="E329" s="118" t="s">
        <v>713</v>
      </c>
      <c r="F329" s="119" t="s">
        <v>714</v>
      </c>
      <c r="G329" s="120" t="s">
        <v>258</v>
      </c>
      <c r="H329" s="121">
        <v>2</v>
      </c>
      <c r="I329" s="122"/>
      <c r="J329" s="122">
        <f>ROUND(I329*H329,2)</f>
        <v>0</v>
      </c>
      <c r="K329" s="119" t="s">
        <v>123</v>
      </c>
      <c r="L329" s="26"/>
      <c r="M329" s="123" t="s">
        <v>3</v>
      </c>
      <c r="N329" s="124" t="s">
        <v>36</v>
      </c>
      <c r="O329" s="125">
        <v>0.113</v>
      </c>
      <c r="P329" s="125">
        <f>O329*H329</f>
        <v>0.22600000000000001</v>
      </c>
      <c r="Q329" s="125">
        <v>2.7004850000000001E-4</v>
      </c>
      <c r="R329" s="125">
        <f>Q329*H329</f>
        <v>5.4009700000000002E-4</v>
      </c>
      <c r="S329" s="125">
        <v>0</v>
      </c>
      <c r="T329" s="126">
        <f>S329*H329</f>
        <v>0</v>
      </c>
      <c r="AR329" s="127" t="s">
        <v>153</v>
      </c>
      <c r="AT329" s="127" t="s">
        <v>119</v>
      </c>
      <c r="AU329" s="127" t="s">
        <v>73</v>
      </c>
      <c r="AY329" s="14" t="s">
        <v>117</v>
      </c>
      <c r="BE329" s="128">
        <f>IF(N329="základní",J329,0)</f>
        <v>0</v>
      </c>
      <c r="BF329" s="128">
        <f>IF(N329="snížená",J329,0)</f>
        <v>0</v>
      </c>
      <c r="BG329" s="128">
        <f>IF(N329="zákl. přenesená",J329,0)</f>
        <v>0</v>
      </c>
      <c r="BH329" s="128">
        <f>IF(N329="sníž. přenesená",J329,0)</f>
        <v>0</v>
      </c>
      <c r="BI329" s="128">
        <f>IF(N329="nulová",J329,0)</f>
        <v>0</v>
      </c>
      <c r="BJ329" s="14" t="s">
        <v>14</v>
      </c>
      <c r="BK329" s="128">
        <f>ROUND(I329*H329,2)</f>
        <v>0</v>
      </c>
      <c r="BL329" s="14" t="s">
        <v>153</v>
      </c>
      <c r="BM329" s="127" t="s">
        <v>715</v>
      </c>
    </row>
    <row r="330" spans="2:65" s="1" customFormat="1">
      <c r="B330" s="26"/>
      <c r="D330" s="129" t="s">
        <v>125</v>
      </c>
      <c r="F330" s="220" t="s">
        <v>716</v>
      </c>
      <c r="L330" s="26"/>
      <c r="M330" s="131"/>
      <c r="T330" s="46"/>
      <c r="AT330" s="14" t="s">
        <v>125</v>
      </c>
      <c r="AU330" s="14" t="s">
        <v>73</v>
      </c>
    </row>
    <row r="331" spans="2:65" s="1" customFormat="1" ht="24.15" customHeight="1">
      <c r="B331" s="116"/>
      <c r="C331" s="117" t="s">
        <v>717</v>
      </c>
      <c r="D331" s="117" t="s">
        <v>119</v>
      </c>
      <c r="E331" s="118" t="s">
        <v>718</v>
      </c>
      <c r="F331" s="119" t="s">
        <v>719</v>
      </c>
      <c r="G331" s="120" t="s">
        <v>258</v>
      </c>
      <c r="H331" s="121">
        <v>10</v>
      </c>
      <c r="I331" s="122"/>
      <c r="J331" s="122">
        <f t="shared" ref="J331:J336" si="50">ROUND(I331*H331,2)</f>
        <v>0</v>
      </c>
      <c r="K331" s="119" t="s">
        <v>3</v>
      </c>
      <c r="L331" s="26"/>
      <c r="M331" s="123" t="s">
        <v>3</v>
      </c>
      <c r="N331" s="124" t="s">
        <v>36</v>
      </c>
      <c r="O331" s="125">
        <v>0</v>
      </c>
      <c r="P331" s="125">
        <f t="shared" ref="P331:P336" si="51">O331*H331</f>
        <v>0</v>
      </c>
      <c r="Q331" s="125">
        <v>0</v>
      </c>
      <c r="R331" s="125">
        <f t="shared" ref="R331:R336" si="52">Q331*H331</f>
        <v>0</v>
      </c>
      <c r="S331" s="125">
        <v>0</v>
      </c>
      <c r="T331" s="126">
        <f t="shared" ref="T331:T336" si="53">S331*H331</f>
        <v>0</v>
      </c>
      <c r="AR331" s="127" t="s">
        <v>153</v>
      </c>
      <c r="AT331" s="127" t="s">
        <v>119</v>
      </c>
      <c r="AU331" s="127" t="s">
        <v>73</v>
      </c>
      <c r="AY331" s="14" t="s">
        <v>117</v>
      </c>
      <c r="BE331" s="128">
        <f t="shared" ref="BE331:BE336" si="54">IF(N331="základní",J331,0)</f>
        <v>0</v>
      </c>
      <c r="BF331" s="128">
        <f t="shared" ref="BF331:BF336" si="55">IF(N331="snížená",J331,0)</f>
        <v>0</v>
      </c>
      <c r="BG331" s="128">
        <f t="shared" ref="BG331:BG336" si="56">IF(N331="zákl. přenesená",J331,0)</f>
        <v>0</v>
      </c>
      <c r="BH331" s="128">
        <f t="shared" ref="BH331:BH336" si="57">IF(N331="sníž. přenesená",J331,0)</f>
        <v>0</v>
      </c>
      <c r="BI331" s="128">
        <f t="shared" ref="BI331:BI336" si="58">IF(N331="nulová",J331,0)</f>
        <v>0</v>
      </c>
      <c r="BJ331" s="14" t="s">
        <v>14</v>
      </c>
      <c r="BK331" s="128">
        <f t="shared" ref="BK331:BK336" si="59">ROUND(I331*H331,2)</f>
        <v>0</v>
      </c>
      <c r="BL331" s="14" t="s">
        <v>153</v>
      </c>
      <c r="BM331" s="127" t="s">
        <v>720</v>
      </c>
    </row>
    <row r="332" spans="2:65" s="1" customFormat="1" ht="24.15" customHeight="1">
      <c r="B332" s="116"/>
      <c r="C332" s="117" t="s">
        <v>409</v>
      </c>
      <c r="D332" s="117" t="s">
        <v>119</v>
      </c>
      <c r="E332" s="118" t="s">
        <v>721</v>
      </c>
      <c r="F332" s="119" t="s">
        <v>722</v>
      </c>
      <c r="G332" s="120" t="s">
        <v>258</v>
      </c>
      <c r="H332" s="121">
        <v>10</v>
      </c>
      <c r="I332" s="122"/>
      <c r="J332" s="122">
        <f t="shared" si="50"/>
        <v>0</v>
      </c>
      <c r="K332" s="119" t="s">
        <v>3</v>
      </c>
      <c r="L332" s="26"/>
      <c r="M332" s="123" t="s">
        <v>3</v>
      </c>
      <c r="N332" s="124" t="s">
        <v>36</v>
      </c>
      <c r="O332" s="125">
        <v>0</v>
      </c>
      <c r="P332" s="125">
        <f t="shared" si="51"/>
        <v>0</v>
      </c>
      <c r="Q332" s="125">
        <v>0</v>
      </c>
      <c r="R332" s="125">
        <f t="shared" si="52"/>
        <v>0</v>
      </c>
      <c r="S332" s="125">
        <v>0</v>
      </c>
      <c r="T332" s="126">
        <f t="shared" si="53"/>
        <v>0</v>
      </c>
      <c r="AR332" s="127" t="s">
        <v>153</v>
      </c>
      <c r="AT332" s="127" t="s">
        <v>119</v>
      </c>
      <c r="AU332" s="127" t="s">
        <v>73</v>
      </c>
      <c r="AY332" s="14" t="s">
        <v>117</v>
      </c>
      <c r="BE332" s="128">
        <f t="shared" si="54"/>
        <v>0</v>
      </c>
      <c r="BF332" s="128">
        <f t="shared" si="55"/>
        <v>0</v>
      </c>
      <c r="BG332" s="128">
        <f t="shared" si="56"/>
        <v>0</v>
      </c>
      <c r="BH332" s="128">
        <f t="shared" si="57"/>
        <v>0</v>
      </c>
      <c r="BI332" s="128">
        <f t="shared" si="58"/>
        <v>0</v>
      </c>
      <c r="BJ332" s="14" t="s">
        <v>14</v>
      </c>
      <c r="BK332" s="128">
        <f t="shared" si="59"/>
        <v>0</v>
      </c>
      <c r="BL332" s="14" t="s">
        <v>153</v>
      </c>
      <c r="BM332" s="127" t="s">
        <v>723</v>
      </c>
    </row>
    <row r="333" spans="2:65" s="1" customFormat="1" ht="24.15" customHeight="1">
      <c r="B333" s="116"/>
      <c r="C333" s="117" t="s">
        <v>724</v>
      </c>
      <c r="D333" s="117" t="s">
        <v>119</v>
      </c>
      <c r="E333" s="118" t="s">
        <v>725</v>
      </c>
      <c r="F333" s="119" t="s">
        <v>726</v>
      </c>
      <c r="G333" s="120" t="s">
        <v>258</v>
      </c>
      <c r="H333" s="121">
        <v>4</v>
      </c>
      <c r="I333" s="122"/>
      <c r="J333" s="122">
        <f t="shared" si="50"/>
        <v>0</v>
      </c>
      <c r="K333" s="119" t="s">
        <v>3</v>
      </c>
      <c r="L333" s="26"/>
      <c r="M333" s="123" t="s">
        <v>3</v>
      </c>
      <c r="N333" s="124" t="s">
        <v>36</v>
      </c>
      <c r="O333" s="125">
        <v>0</v>
      </c>
      <c r="P333" s="125">
        <f t="shared" si="51"/>
        <v>0</v>
      </c>
      <c r="Q333" s="125">
        <v>0</v>
      </c>
      <c r="R333" s="125">
        <f t="shared" si="52"/>
        <v>0</v>
      </c>
      <c r="S333" s="125">
        <v>0</v>
      </c>
      <c r="T333" s="126">
        <f t="shared" si="53"/>
        <v>0</v>
      </c>
      <c r="AR333" s="127" t="s">
        <v>153</v>
      </c>
      <c r="AT333" s="127" t="s">
        <v>119</v>
      </c>
      <c r="AU333" s="127" t="s">
        <v>73</v>
      </c>
      <c r="AY333" s="14" t="s">
        <v>117</v>
      </c>
      <c r="BE333" s="128">
        <f t="shared" si="54"/>
        <v>0</v>
      </c>
      <c r="BF333" s="128">
        <f t="shared" si="55"/>
        <v>0</v>
      </c>
      <c r="BG333" s="128">
        <f t="shared" si="56"/>
        <v>0</v>
      </c>
      <c r="BH333" s="128">
        <f t="shared" si="57"/>
        <v>0</v>
      </c>
      <c r="BI333" s="128">
        <f t="shared" si="58"/>
        <v>0</v>
      </c>
      <c r="BJ333" s="14" t="s">
        <v>14</v>
      </c>
      <c r="BK333" s="128">
        <f t="shared" si="59"/>
        <v>0</v>
      </c>
      <c r="BL333" s="14" t="s">
        <v>153</v>
      </c>
      <c r="BM333" s="127" t="s">
        <v>727</v>
      </c>
    </row>
    <row r="334" spans="2:65" s="1" customFormat="1" ht="24.15" customHeight="1">
      <c r="B334" s="116"/>
      <c r="C334" s="117" t="s">
        <v>412</v>
      </c>
      <c r="D334" s="117" t="s">
        <v>119</v>
      </c>
      <c r="E334" s="118" t="s">
        <v>728</v>
      </c>
      <c r="F334" s="119" t="s">
        <v>729</v>
      </c>
      <c r="G334" s="120" t="s">
        <v>258</v>
      </c>
      <c r="H334" s="121">
        <v>6</v>
      </c>
      <c r="I334" s="122"/>
      <c r="J334" s="122">
        <f t="shared" si="50"/>
        <v>0</v>
      </c>
      <c r="K334" s="119" t="s">
        <v>3</v>
      </c>
      <c r="L334" s="26"/>
      <c r="M334" s="123" t="s">
        <v>3</v>
      </c>
      <c r="N334" s="124" t="s">
        <v>36</v>
      </c>
      <c r="O334" s="125">
        <v>0</v>
      </c>
      <c r="P334" s="125">
        <f t="shared" si="51"/>
        <v>0</v>
      </c>
      <c r="Q334" s="125">
        <v>0</v>
      </c>
      <c r="R334" s="125">
        <f t="shared" si="52"/>
        <v>0</v>
      </c>
      <c r="S334" s="125">
        <v>0</v>
      </c>
      <c r="T334" s="126">
        <f t="shared" si="53"/>
        <v>0</v>
      </c>
      <c r="AR334" s="127" t="s">
        <v>153</v>
      </c>
      <c r="AT334" s="127" t="s">
        <v>119</v>
      </c>
      <c r="AU334" s="127" t="s">
        <v>73</v>
      </c>
      <c r="AY334" s="14" t="s">
        <v>117</v>
      </c>
      <c r="BE334" s="128">
        <f t="shared" si="54"/>
        <v>0</v>
      </c>
      <c r="BF334" s="128">
        <f t="shared" si="55"/>
        <v>0</v>
      </c>
      <c r="BG334" s="128">
        <f t="shared" si="56"/>
        <v>0</v>
      </c>
      <c r="BH334" s="128">
        <f t="shared" si="57"/>
        <v>0</v>
      </c>
      <c r="BI334" s="128">
        <f t="shared" si="58"/>
        <v>0</v>
      </c>
      <c r="BJ334" s="14" t="s">
        <v>14</v>
      </c>
      <c r="BK334" s="128">
        <f t="shared" si="59"/>
        <v>0</v>
      </c>
      <c r="BL334" s="14" t="s">
        <v>153</v>
      </c>
      <c r="BM334" s="127" t="s">
        <v>730</v>
      </c>
    </row>
    <row r="335" spans="2:65" s="1" customFormat="1" ht="24.15" customHeight="1">
      <c r="B335" s="116"/>
      <c r="C335" s="117" t="s">
        <v>731</v>
      </c>
      <c r="D335" s="117" t="s">
        <v>119</v>
      </c>
      <c r="E335" s="118" t="s">
        <v>732</v>
      </c>
      <c r="F335" s="119" t="s">
        <v>733</v>
      </c>
      <c r="G335" s="120" t="s">
        <v>258</v>
      </c>
      <c r="H335" s="121">
        <v>4</v>
      </c>
      <c r="I335" s="122"/>
      <c r="J335" s="122">
        <f t="shared" si="50"/>
        <v>0</v>
      </c>
      <c r="K335" s="119" t="s">
        <v>3</v>
      </c>
      <c r="L335" s="26"/>
      <c r="M335" s="123" t="s">
        <v>3</v>
      </c>
      <c r="N335" s="124" t="s">
        <v>36</v>
      </c>
      <c r="O335" s="125">
        <v>0</v>
      </c>
      <c r="P335" s="125">
        <f t="shared" si="51"/>
        <v>0</v>
      </c>
      <c r="Q335" s="125">
        <v>0</v>
      </c>
      <c r="R335" s="125">
        <f t="shared" si="52"/>
        <v>0</v>
      </c>
      <c r="S335" s="125">
        <v>0</v>
      </c>
      <c r="T335" s="126">
        <f t="shared" si="53"/>
        <v>0</v>
      </c>
      <c r="AR335" s="127" t="s">
        <v>153</v>
      </c>
      <c r="AT335" s="127" t="s">
        <v>119</v>
      </c>
      <c r="AU335" s="127" t="s">
        <v>73</v>
      </c>
      <c r="AY335" s="14" t="s">
        <v>117</v>
      </c>
      <c r="BE335" s="128">
        <f t="shared" si="54"/>
        <v>0</v>
      </c>
      <c r="BF335" s="128">
        <f t="shared" si="55"/>
        <v>0</v>
      </c>
      <c r="BG335" s="128">
        <f t="shared" si="56"/>
        <v>0</v>
      </c>
      <c r="BH335" s="128">
        <f t="shared" si="57"/>
        <v>0</v>
      </c>
      <c r="BI335" s="128">
        <f t="shared" si="58"/>
        <v>0</v>
      </c>
      <c r="BJ335" s="14" t="s">
        <v>14</v>
      </c>
      <c r="BK335" s="128">
        <f t="shared" si="59"/>
        <v>0</v>
      </c>
      <c r="BL335" s="14" t="s">
        <v>153</v>
      </c>
      <c r="BM335" s="127" t="s">
        <v>734</v>
      </c>
    </row>
    <row r="336" spans="2:65" s="1" customFormat="1" ht="37.950000000000003" customHeight="1">
      <c r="B336" s="116"/>
      <c r="C336" s="117" t="s">
        <v>414</v>
      </c>
      <c r="D336" s="117" t="s">
        <v>119</v>
      </c>
      <c r="E336" s="118" t="s">
        <v>735</v>
      </c>
      <c r="F336" s="119" t="s">
        <v>736</v>
      </c>
      <c r="G336" s="120" t="s">
        <v>180</v>
      </c>
      <c r="H336" s="121">
        <v>4.2000000000000003E-2</v>
      </c>
      <c r="I336" s="122"/>
      <c r="J336" s="122">
        <f t="shared" si="50"/>
        <v>0</v>
      </c>
      <c r="K336" s="119" t="s">
        <v>123</v>
      </c>
      <c r="L336" s="26"/>
      <c r="M336" s="123" t="s">
        <v>3</v>
      </c>
      <c r="N336" s="124" t="s">
        <v>36</v>
      </c>
      <c r="O336" s="125">
        <v>2.5750000000000002</v>
      </c>
      <c r="P336" s="125">
        <f t="shared" si="51"/>
        <v>0.10815000000000001</v>
      </c>
      <c r="Q336" s="125">
        <v>0</v>
      </c>
      <c r="R336" s="125">
        <f t="shared" si="52"/>
        <v>0</v>
      </c>
      <c r="S336" s="125">
        <v>0</v>
      </c>
      <c r="T336" s="126">
        <f t="shared" si="53"/>
        <v>0</v>
      </c>
      <c r="AR336" s="127" t="s">
        <v>153</v>
      </c>
      <c r="AT336" s="127" t="s">
        <v>119</v>
      </c>
      <c r="AU336" s="127" t="s">
        <v>73</v>
      </c>
      <c r="AY336" s="14" t="s">
        <v>117</v>
      </c>
      <c r="BE336" s="128">
        <f t="shared" si="54"/>
        <v>0</v>
      </c>
      <c r="BF336" s="128">
        <f t="shared" si="55"/>
        <v>0</v>
      </c>
      <c r="BG336" s="128">
        <f t="shared" si="56"/>
        <v>0</v>
      </c>
      <c r="BH336" s="128">
        <f t="shared" si="57"/>
        <v>0</v>
      </c>
      <c r="BI336" s="128">
        <f t="shared" si="58"/>
        <v>0</v>
      </c>
      <c r="BJ336" s="14" t="s">
        <v>14</v>
      </c>
      <c r="BK336" s="128">
        <f t="shared" si="59"/>
        <v>0</v>
      </c>
      <c r="BL336" s="14" t="s">
        <v>153</v>
      </c>
      <c r="BM336" s="127" t="s">
        <v>737</v>
      </c>
    </row>
    <row r="337" spans="2:65" s="1" customFormat="1">
      <c r="B337" s="26"/>
      <c r="D337" s="129" t="s">
        <v>125</v>
      </c>
      <c r="F337" s="220" t="s">
        <v>738</v>
      </c>
      <c r="L337" s="26"/>
      <c r="M337" s="131"/>
      <c r="T337" s="46"/>
      <c r="AT337" s="14" t="s">
        <v>125</v>
      </c>
      <c r="AU337" s="14" t="s">
        <v>73</v>
      </c>
    </row>
    <row r="338" spans="2:65" s="1" customFormat="1" ht="49.2" customHeight="1">
      <c r="B338" s="116"/>
      <c r="C338" s="117" t="s">
        <v>739</v>
      </c>
      <c r="D338" s="117" t="s">
        <v>119</v>
      </c>
      <c r="E338" s="118" t="s">
        <v>740</v>
      </c>
      <c r="F338" s="119" t="s">
        <v>741</v>
      </c>
      <c r="G338" s="120" t="s">
        <v>180</v>
      </c>
      <c r="H338" s="121">
        <v>4.2000000000000003E-2</v>
      </c>
      <c r="I338" s="122"/>
      <c r="J338" s="122">
        <f>ROUND(I338*H338,2)</f>
        <v>0</v>
      </c>
      <c r="K338" s="119" t="s">
        <v>123</v>
      </c>
      <c r="L338" s="26"/>
      <c r="M338" s="123" t="s">
        <v>3</v>
      </c>
      <c r="N338" s="124" t="s">
        <v>36</v>
      </c>
      <c r="O338" s="125">
        <v>1.7210000000000001</v>
      </c>
      <c r="P338" s="125">
        <f>O338*H338</f>
        <v>7.2282000000000013E-2</v>
      </c>
      <c r="Q338" s="125">
        <v>0</v>
      </c>
      <c r="R338" s="125">
        <f>Q338*H338</f>
        <v>0</v>
      </c>
      <c r="S338" s="125">
        <v>0</v>
      </c>
      <c r="T338" s="126">
        <f>S338*H338</f>
        <v>0</v>
      </c>
      <c r="AR338" s="127" t="s">
        <v>153</v>
      </c>
      <c r="AT338" s="127" t="s">
        <v>119</v>
      </c>
      <c r="AU338" s="127" t="s">
        <v>73</v>
      </c>
      <c r="AY338" s="14" t="s">
        <v>117</v>
      </c>
      <c r="BE338" s="128">
        <f>IF(N338="základní",J338,0)</f>
        <v>0</v>
      </c>
      <c r="BF338" s="128">
        <f>IF(N338="snížená",J338,0)</f>
        <v>0</v>
      </c>
      <c r="BG338" s="128">
        <f>IF(N338="zákl. přenesená",J338,0)</f>
        <v>0</v>
      </c>
      <c r="BH338" s="128">
        <f>IF(N338="sníž. přenesená",J338,0)</f>
        <v>0</v>
      </c>
      <c r="BI338" s="128">
        <f>IF(N338="nulová",J338,0)</f>
        <v>0</v>
      </c>
      <c r="BJ338" s="14" t="s">
        <v>14</v>
      </c>
      <c r="BK338" s="128">
        <f>ROUND(I338*H338,2)</f>
        <v>0</v>
      </c>
      <c r="BL338" s="14" t="s">
        <v>153</v>
      </c>
      <c r="BM338" s="127" t="s">
        <v>742</v>
      </c>
    </row>
    <row r="339" spans="2:65" s="1" customFormat="1">
      <c r="B339" s="26"/>
      <c r="D339" s="129" t="s">
        <v>125</v>
      </c>
      <c r="F339" s="220" t="s">
        <v>743</v>
      </c>
      <c r="L339" s="26"/>
      <c r="M339" s="131"/>
      <c r="T339" s="46"/>
      <c r="AT339" s="14" t="s">
        <v>125</v>
      </c>
      <c r="AU339" s="14" t="s">
        <v>73</v>
      </c>
    </row>
    <row r="340" spans="2:65" s="11" customFormat="1" ht="22.95" customHeight="1">
      <c r="B340" s="105"/>
      <c r="D340" s="106" t="s">
        <v>64</v>
      </c>
      <c r="E340" s="114" t="s">
        <v>744</v>
      </c>
      <c r="F340" s="114" t="s">
        <v>745</v>
      </c>
      <c r="J340" s="115">
        <f>BK340</f>
        <v>0</v>
      </c>
      <c r="L340" s="105"/>
      <c r="M340" s="109"/>
      <c r="P340" s="110">
        <f>SUM(P341:P350)</f>
        <v>49.998348</v>
      </c>
      <c r="R340" s="110">
        <f>SUM(R341:R350)</f>
        <v>0.25779248062499993</v>
      </c>
      <c r="T340" s="111">
        <f>SUM(T341:T350)</f>
        <v>0</v>
      </c>
      <c r="AR340" s="106" t="s">
        <v>73</v>
      </c>
      <c r="AT340" s="112" t="s">
        <v>64</v>
      </c>
      <c r="AU340" s="112" t="s">
        <v>14</v>
      </c>
      <c r="AY340" s="106" t="s">
        <v>117</v>
      </c>
      <c r="BK340" s="113">
        <f>SUM(BK341:BK350)</f>
        <v>0</v>
      </c>
    </row>
    <row r="341" spans="2:65" s="1" customFormat="1" ht="24.15" customHeight="1">
      <c r="B341" s="116"/>
      <c r="C341" s="117" t="s">
        <v>418</v>
      </c>
      <c r="D341" s="117" t="s">
        <v>119</v>
      </c>
      <c r="E341" s="118" t="s">
        <v>746</v>
      </c>
      <c r="F341" s="119" t="s">
        <v>747</v>
      </c>
      <c r="G341" s="120" t="s">
        <v>619</v>
      </c>
      <c r="H341" s="121">
        <v>244.05</v>
      </c>
      <c r="I341" s="122"/>
      <c r="J341" s="122">
        <f>ROUND(I341*H341,2)</f>
        <v>0</v>
      </c>
      <c r="K341" s="119" t="s">
        <v>123</v>
      </c>
      <c r="L341" s="26"/>
      <c r="M341" s="123" t="s">
        <v>3</v>
      </c>
      <c r="N341" s="124" t="s">
        <v>36</v>
      </c>
      <c r="O341" s="125">
        <v>0.2</v>
      </c>
      <c r="P341" s="125">
        <f>O341*H341</f>
        <v>48.81</v>
      </c>
      <c r="Q341" s="125">
        <v>6.0612500000000003E-5</v>
      </c>
      <c r="R341" s="125">
        <f>Q341*H341</f>
        <v>1.4792480625000002E-2</v>
      </c>
      <c r="S341" s="125">
        <v>0</v>
      </c>
      <c r="T341" s="126">
        <f>S341*H341</f>
        <v>0</v>
      </c>
      <c r="AR341" s="127" t="s">
        <v>153</v>
      </c>
      <c r="AT341" s="127" t="s">
        <v>119</v>
      </c>
      <c r="AU341" s="127" t="s">
        <v>73</v>
      </c>
      <c r="AY341" s="14" t="s">
        <v>117</v>
      </c>
      <c r="BE341" s="128">
        <f>IF(N341="základní",J341,0)</f>
        <v>0</v>
      </c>
      <c r="BF341" s="128">
        <f>IF(N341="snížená",J341,0)</f>
        <v>0</v>
      </c>
      <c r="BG341" s="128">
        <f>IF(N341="zákl. přenesená",J341,0)</f>
        <v>0</v>
      </c>
      <c r="BH341" s="128">
        <f>IF(N341="sníž. přenesená",J341,0)</f>
        <v>0</v>
      </c>
      <c r="BI341" s="128">
        <f>IF(N341="nulová",J341,0)</f>
        <v>0</v>
      </c>
      <c r="BJ341" s="14" t="s">
        <v>14</v>
      </c>
      <c r="BK341" s="128">
        <f>ROUND(I341*H341,2)</f>
        <v>0</v>
      </c>
      <c r="BL341" s="14" t="s">
        <v>153</v>
      </c>
      <c r="BM341" s="127" t="s">
        <v>748</v>
      </c>
    </row>
    <row r="342" spans="2:65" s="1" customFormat="1">
      <c r="B342" s="26"/>
      <c r="D342" s="129" t="s">
        <v>125</v>
      </c>
      <c r="F342" s="220" t="s">
        <v>749</v>
      </c>
      <c r="L342" s="26"/>
      <c r="M342" s="131"/>
      <c r="T342" s="46"/>
      <c r="AT342" s="14" t="s">
        <v>125</v>
      </c>
      <c r="AU342" s="14" t="s">
        <v>73</v>
      </c>
    </row>
    <row r="343" spans="2:65" s="1" customFormat="1" ht="24.15" customHeight="1">
      <c r="B343" s="116"/>
      <c r="C343" s="221" t="s">
        <v>750</v>
      </c>
      <c r="D343" s="221" t="s">
        <v>252</v>
      </c>
      <c r="E343" s="222" t="s">
        <v>751</v>
      </c>
      <c r="F343" s="223" t="s">
        <v>752</v>
      </c>
      <c r="G343" s="224" t="s">
        <v>180</v>
      </c>
      <c r="H343" s="225">
        <v>1.4999999999999999E-2</v>
      </c>
      <c r="I343" s="226"/>
      <c r="J343" s="226">
        <f>ROUND(I343*H343,2)</f>
        <v>0</v>
      </c>
      <c r="K343" s="223" t="s">
        <v>123</v>
      </c>
      <c r="L343" s="132"/>
      <c r="M343" s="133" t="s">
        <v>3</v>
      </c>
      <c r="N343" s="134" t="s">
        <v>36</v>
      </c>
      <c r="O343" s="125">
        <v>0</v>
      </c>
      <c r="P343" s="125">
        <f>O343*H343</f>
        <v>0</v>
      </c>
      <c r="Q343" s="125">
        <v>1</v>
      </c>
      <c r="R343" s="125">
        <f>Q343*H343</f>
        <v>1.4999999999999999E-2</v>
      </c>
      <c r="S343" s="125">
        <v>0</v>
      </c>
      <c r="T343" s="126">
        <f>S343*H343</f>
        <v>0</v>
      </c>
      <c r="AR343" s="127" t="s">
        <v>181</v>
      </c>
      <c r="AT343" s="127" t="s">
        <v>252</v>
      </c>
      <c r="AU343" s="127" t="s">
        <v>73</v>
      </c>
      <c r="AY343" s="14" t="s">
        <v>117</v>
      </c>
      <c r="BE343" s="128">
        <f>IF(N343="základní",J343,0)</f>
        <v>0</v>
      </c>
      <c r="BF343" s="128">
        <f>IF(N343="snížená",J343,0)</f>
        <v>0</v>
      </c>
      <c r="BG343" s="128">
        <f>IF(N343="zákl. přenesená",J343,0)</f>
        <v>0</v>
      </c>
      <c r="BH343" s="128">
        <f>IF(N343="sníž. přenesená",J343,0)</f>
        <v>0</v>
      </c>
      <c r="BI343" s="128">
        <f>IF(N343="nulová",J343,0)</f>
        <v>0</v>
      </c>
      <c r="BJ343" s="14" t="s">
        <v>14</v>
      </c>
      <c r="BK343" s="128">
        <f>ROUND(I343*H343,2)</f>
        <v>0</v>
      </c>
      <c r="BL343" s="14" t="s">
        <v>153</v>
      </c>
      <c r="BM343" s="127" t="s">
        <v>753</v>
      </c>
    </row>
    <row r="344" spans="2:65" s="1" customFormat="1" ht="24.15" customHeight="1">
      <c r="B344" s="116"/>
      <c r="C344" s="221" t="s">
        <v>421</v>
      </c>
      <c r="D344" s="221" t="s">
        <v>252</v>
      </c>
      <c r="E344" s="222" t="s">
        <v>754</v>
      </c>
      <c r="F344" s="223" t="s">
        <v>755</v>
      </c>
      <c r="G344" s="224" t="s">
        <v>180</v>
      </c>
      <c r="H344" s="225">
        <v>7.0999999999999994E-2</v>
      </c>
      <c r="I344" s="226"/>
      <c r="J344" s="226">
        <f>ROUND(I344*H344,2)</f>
        <v>0</v>
      </c>
      <c r="K344" s="223" t="s">
        <v>123</v>
      </c>
      <c r="L344" s="132"/>
      <c r="M344" s="133" t="s">
        <v>3</v>
      </c>
      <c r="N344" s="134" t="s">
        <v>36</v>
      </c>
      <c r="O344" s="125">
        <v>0</v>
      </c>
      <c r="P344" s="125">
        <f>O344*H344</f>
        <v>0</v>
      </c>
      <c r="Q344" s="125">
        <v>1</v>
      </c>
      <c r="R344" s="125">
        <f>Q344*H344</f>
        <v>7.0999999999999994E-2</v>
      </c>
      <c r="S344" s="125">
        <v>0</v>
      </c>
      <c r="T344" s="126">
        <f>S344*H344</f>
        <v>0</v>
      </c>
      <c r="AR344" s="127" t="s">
        <v>181</v>
      </c>
      <c r="AT344" s="127" t="s">
        <v>252</v>
      </c>
      <c r="AU344" s="127" t="s">
        <v>73</v>
      </c>
      <c r="AY344" s="14" t="s">
        <v>117</v>
      </c>
      <c r="BE344" s="128">
        <f>IF(N344="základní",J344,0)</f>
        <v>0</v>
      </c>
      <c r="BF344" s="128">
        <f>IF(N344="snížená",J344,0)</f>
        <v>0</v>
      </c>
      <c r="BG344" s="128">
        <f>IF(N344="zákl. přenesená",J344,0)</f>
        <v>0</v>
      </c>
      <c r="BH344" s="128">
        <f>IF(N344="sníž. přenesená",J344,0)</f>
        <v>0</v>
      </c>
      <c r="BI344" s="128">
        <f>IF(N344="nulová",J344,0)</f>
        <v>0</v>
      </c>
      <c r="BJ344" s="14" t="s">
        <v>14</v>
      </c>
      <c r="BK344" s="128">
        <f>ROUND(I344*H344,2)</f>
        <v>0</v>
      </c>
      <c r="BL344" s="14" t="s">
        <v>153</v>
      </c>
      <c r="BM344" s="127" t="s">
        <v>756</v>
      </c>
    </row>
    <row r="345" spans="2:65" s="1" customFormat="1" ht="24.15" customHeight="1">
      <c r="B345" s="116"/>
      <c r="C345" s="221" t="s">
        <v>757</v>
      </c>
      <c r="D345" s="221" t="s">
        <v>252</v>
      </c>
      <c r="E345" s="222" t="s">
        <v>758</v>
      </c>
      <c r="F345" s="223" t="s">
        <v>759</v>
      </c>
      <c r="G345" s="224" t="s">
        <v>180</v>
      </c>
      <c r="H345" s="225">
        <v>7.0999999999999994E-2</v>
      </c>
      <c r="I345" s="226"/>
      <c r="J345" s="226">
        <f>ROUND(I345*H345,2)</f>
        <v>0</v>
      </c>
      <c r="K345" s="223" t="s">
        <v>123</v>
      </c>
      <c r="L345" s="132"/>
      <c r="M345" s="133" t="s">
        <v>3</v>
      </c>
      <c r="N345" s="134" t="s">
        <v>36</v>
      </c>
      <c r="O345" s="125">
        <v>0</v>
      </c>
      <c r="P345" s="125">
        <f>O345*H345</f>
        <v>0</v>
      </c>
      <c r="Q345" s="125">
        <v>1</v>
      </c>
      <c r="R345" s="125">
        <f>Q345*H345</f>
        <v>7.0999999999999994E-2</v>
      </c>
      <c r="S345" s="125">
        <v>0</v>
      </c>
      <c r="T345" s="126">
        <f>S345*H345</f>
        <v>0</v>
      </c>
      <c r="AR345" s="127" t="s">
        <v>181</v>
      </c>
      <c r="AT345" s="127" t="s">
        <v>252</v>
      </c>
      <c r="AU345" s="127" t="s">
        <v>73</v>
      </c>
      <c r="AY345" s="14" t="s">
        <v>117</v>
      </c>
      <c r="BE345" s="128">
        <f>IF(N345="základní",J345,0)</f>
        <v>0</v>
      </c>
      <c r="BF345" s="128">
        <f>IF(N345="snížená",J345,0)</f>
        <v>0</v>
      </c>
      <c r="BG345" s="128">
        <f>IF(N345="zákl. přenesená",J345,0)</f>
        <v>0</v>
      </c>
      <c r="BH345" s="128">
        <f>IF(N345="sníž. přenesená",J345,0)</f>
        <v>0</v>
      </c>
      <c r="BI345" s="128">
        <f>IF(N345="nulová",J345,0)</f>
        <v>0</v>
      </c>
      <c r="BJ345" s="14" t="s">
        <v>14</v>
      </c>
      <c r="BK345" s="128">
        <f>ROUND(I345*H345,2)</f>
        <v>0</v>
      </c>
      <c r="BL345" s="14" t="s">
        <v>153</v>
      </c>
      <c r="BM345" s="127" t="s">
        <v>760</v>
      </c>
    </row>
    <row r="346" spans="2:65" s="1" customFormat="1" ht="24.15" customHeight="1">
      <c r="B346" s="116"/>
      <c r="C346" s="221" t="s">
        <v>425</v>
      </c>
      <c r="D346" s="221" t="s">
        <v>252</v>
      </c>
      <c r="E346" s="222" t="s">
        <v>761</v>
      </c>
      <c r="F346" s="223" t="s">
        <v>762</v>
      </c>
      <c r="G346" s="224" t="s">
        <v>180</v>
      </c>
      <c r="H346" s="225">
        <v>8.5999999999999993E-2</v>
      </c>
      <c r="I346" s="226"/>
      <c r="J346" s="226">
        <f>ROUND(I346*H346,2)</f>
        <v>0</v>
      </c>
      <c r="K346" s="223" t="s">
        <v>123</v>
      </c>
      <c r="L346" s="132"/>
      <c r="M346" s="133" t="s">
        <v>3</v>
      </c>
      <c r="N346" s="134" t="s">
        <v>36</v>
      </c>
      <c r="O346" s="125">
        <v>0</v>
      </c>
      <c r="P346" s="125">
        <f>O346*H346</f>
        <v>0</v>
      </c>
      <c r="Q346" s="125">
        <v>1</v>
      </c>
      <c r="R346" s="125">
        <f>Q346*H346</f>
        <v>8.5999999999999993E-2</v>
      </c>
      <c r="S346" s="125">
        <v>0</v>
      </c>
      <c r="T346" s="126">
        <f>S346*H346</f>
        <v>0</v>
      </c>
      <c r="AR346" s="127" t="s">
        <v>181</v>
      </c>
      <c r="AT346" s="127" t="s">
        <v>252</v>
      </c>
      <c r="AU346" s="127" t="s">
        <v>73</v>
      </c>
      <c r="AY346" s="14" t="s">
        <v>117</v>
      </c>
      <c r="BE346" s="128">
        <f>IF(N346="základní",J346,0)</f>
        <v>0</v>
      </c>
      <c r="BF346" s="128">
        <f>IF(N346="snížená",J346,0)</f>
        <v>0</v>
      </c>
      <c r="BG346" s="128">
        <f>IF(N346="zákl. přenesená",J346,0)</f>
        <v>0</v>
      </c>
      <c r="BH346" s="128">
        <f>IF(N346="sníž. přenesená",J346,0)</f>
        <v>0</v>
      </c>
      <c r="BI346" s="128">
        <f>IF(N346="nulová",J346,0)</f>
        <v>0</v>
      </c>
      <c r="BJ346" s="14" t="s">
        <v>14</v>
      </c>
      <c r="BK346" s="128">
        <f>ROUND(I346*H346,2)</f>
        <v>0</v>
      </c>
      <c r="BL346" s="14" t="s">
        <v>153</v>
      </c>
      <c r="BM346" s="127" t="s">
        <v>763</v>
      </c>
    </row>
    <row r="347" spans="2:65" s="1" customFormat="1" ht="44.25" customHeight="1">
      <c r="B347" s="116"/>
      <c r="C347" s="117" t="s">
        <v>764</v>
      </c>
      <c r="D347" s="117" t="s">
        <v>119</v>
      </c>
      <c r="E347" s="118" t="s">
        <v>765</v>
      </c>
      <c r="F347" s="119" t="s">
        <v>766</v>
      </c>
      <c r="G347" s="120" t="s">
        <v>180</v>
      </c>
      <c r="H347" s="121">
        <v>0.25800000000000001</v>
      </c>
      <c r="I347" s="122"/>
      <c r="J347" s="122">
        <f>ROUND(I347*H347,2)</f>
        <v>0</v>
      </c>
      <c r="K347" s="119" t="s">
        <v>123</v>
      </c>
      <c r="L347" s="26"/>
      <c r="M347" s="123" t="s">
        <v>3</v>
      </c>
      <c r="N347" s="124" t="s">
        <v>36</v>
      </c>
      <c r="O347" s="125">
        <v>3.327</v>
      </c>
      <c r="P347" s="125">
        <f>O347*H347</f>
        <v>0.85836599999999996</v>
      </c>
      <c r="Q347" s="125">
        <v>0</v>
      </c>
      <c r="R347" s="125">
        <f>Q347*H347</f>
        <v>0</v>
      </c>
      <c r="S347" s="125">
        <v>0</v>
      </c>
      <c r="T347" s="126">
        <f>S347*H347</f>
        <v>0</v>
      </c>
      <c r="AR347" s="127" t="s">
        <v>153</v>
      </c>
      <c r="AT347" s="127" t="s">
        <v>119</v>
      </c>
      <c r="AU347" s="127" t="s">
        <v>73</v>
      </c>
      <c r="AY347" s="14" t="s">
        <v>117</v>
      </c>
      <c r="BE347" s="128">
        <f>IF(N347="základní",J347,0)</f>
        <v>0</v>
      </c>
      <c r="BF347" s="128">
        <f>IF(N347="snížená",J347,0)</f>
        <v>0</v>
      </c>
      <c r="BG347" s="128">
        <f>IF(N347="zákl. přenesená",J347,0)</f>
        <v>0</v>
      </c>
      <c r="BH347" s="128">
        <f>IF(N347="sníž. přenesená",J347,0)</f>
        <v>0</v>
      </c>
      <c r="BI347" s="128">
        <f>IF(N347="nulová",J347,0)</f>
        <v>0</v>
      </c>
      <c r="BJ347" s="14" t="s">
        <v>14</v>
      </c>
      <c r="BK347" s="128">
        <f>ROUND(I347*H347,2)</f>
        <v>0</v>
      </c>
      <c r="BL347" s="14" t="s">
        <v>153</v>
      </c>
      <c r="BM347" s="127" t="s">
        <v>767</v>
      </c>
    </row>
    <row r="348" spans="2:65" s="1" customFormat="1">
      <c r="B348" s="26"/>
      <c r="D348" s="129" t="s">
        <v>125</v>
      </c>
      <c r="F348" s="220" t="s">
        <v>768</v>
      </c>
      <c r="L348" s="26"/>
      <c r="M348" s="131"/>
      <c r="T348" s="46"/>
      <c r="AT348" s="14" t="s">
        <v>125</v>
      </c>
      <c r="AU348" s="14" t="s">
        <v>73</v>
      </c>
    </row>
    <row r="349" spans="2:65" s="1" customFormat="1" ht="55.5" customHeight="1">
      <c r="B349" s="116"/>
      <c r="C349" s="117" t="s">
        <v>428</v>
      </c>
      <c r="D349" s="117" t="s">
        <v>119</v>
      </c>
      <c r="E349" s="118" t="s">
        <v>769</v>
      </c>
      <c r="F349" s="119" t="s">
        <v>770</v>
      </c>
      <c r="G349" s="120" t="s">
        <v>180</v>
      </c>
      <c r="H349" s="121">
        <v>0.25800000000000001</v>
      </c>
      <c r="I349" s="122"/>
      <c r="J349" s="122">
        <f>ROUND(I349*H349,2)</f>
        <v>0</v>
      </c>
      <c r="K349" s="119" t="s">
        <v>123</v>
      </c>
      <c r="L349" s="26"/>
      <c r="M349" s="123" t="s">
        <v>3</v>
      </c>
      <c r="N349" s="124" t="s">
        <v>36</v>
      </c>
      <c r="O349" s="125">
        <v>1.2789999999999999</v>
      </c>
      <c r="P349" s="125">
        <f>O349*H349</f>
        <v>0.329982</v>
      </c>
      <c r="Q349" s="125">
        <v>0</v>
      </c>
      <c r="R349" s="125">
        <f>Q349*H349</f>
        <v>0</v>
      </c>
      <c r="S349" s="125">
        <v>0</v>
      </c>
      <c r="T349" s="126">
        <f>S349*H349</f>
        <v>0</v>
      </c>
      <c r="AR349" s="127" t="s">
        <v>153</v>
      </c>
      <c r="AT349" s="127" t="s">
        <v>119</v>
      </c>
      <c r="AU349" s="127" t="s">
        <v>73</v>
      </c>
      <c r="AY349" s="14" t="s">
        <v>117</v>
      </c>
      <c r="BE349" s="128">
        <f>IF(N349="základní",J349,0)</f>
        <v>0</v>
      </c>
      <c r="BF349" s="128">
        <f>IF(N349="snížená",J349,0)</f>
        <v>0</v>
      </c>
      <c r="BG349" s="128">
        <f>IF(N349="zákl. přenesená",J349,0)</f>
        <v>0</v>
      </c>
      <c r="BH349" s="128">
        <f>IF(N349="sníž. přenesená",J349,0)</f>
        <v>0</v>
      </c>
      <c r="BI349" s="128">
        <f>IF(N349="nulová",J349,0)</f>
        <v>0</v>
      </c>
      <c r="BJ349" s="14" t="s">
        <v>14</v>
      </c>
      <c r="BK349" s="128">
        <f>ROUND(I349*H349,2)</f>
        <v>0</v>
      </c>
      <c r="BL349" s="14" t="s">
        <v>153</v>
      </c>
      <c r="BM349" s="127" t="s">
        <v>771</v>
      </c>
    </row>
    <row r="350" spans="2:65" s="1" customFormat="1">
      <c r="B350" s="26"/>
      <c r="D350" s="129" t="s">
        <v>125</v>
      </c>
      <c r="F350" s="220" t="s">
        <v>772</v>
      </c>
      <c r="L350" s="26"/>
      <c r="M350" s="131"/>
      <c r="T350" s="46"/>
      <c r="AT350" s="14" t="s">
        <v>125</v>
      </c>
      <c r="AU350" s="14" t="s">
        <v>73</v>
      </c>
    </row>
    <row r="351" spans="2:65" s="11" customFormat="1" ht="22.95" customHeight="1">
      <c r="B351" s="105"/>
      <c r="D351" s="106" t="s">
        <v>64</v>
      </c>
      <c r="E351" s="114" t="s">
        <v>773</v>
      </c>
      <c r="F351" s="114" t="s">
        <v>774</v>
      </c>
      <c r="J351" s="115">
        <f>BK351</f>
        <v>0</v>
      </c>
      <c r="L351" s="105"/>
      <c r="M351" s="109"/>
      <c r="P351" s="110">
        <f>SUM(P352:P367)</f>
        <v>11.490000000000002</v>
      </c>
      <c r="R351" s="110">
        <f>SUM(R352:R367)</f>
        <v>9.1343399999999995E-3</v>
      </c>
      <c r="T351" s="111">
        <f>SUM(T352:T367)</f>
        <v>0</v>
      </c>
      <c r="AR351" s="106" t="s">
        <v>73</v>
      </c>
      <c r="AT351" s="112" t="s">
        <v>64</v>
      </c>
      <c r="AU351" s="112" t="s">
        <v>14</v>
      </c>
      <c r="AY351" s="106" t="s">
        <v>117</v>
      </c>
      <c r="BK351" s="113">
        <f>SUM(BK352:BK367)</f>
        <v>0</v>
      </c>
    </row>
    <row r="352" spans="2:65" s="1" customFormat="1" ht="24.15" customHeight="1">
      <c r="B352" s="116"/>
      <c r="C352" s="117" t="s">
        <v>775</v>
      </c>
      <c r="D352" s="117" t="s">
        <v>119</v>
      </c>
      <c r="E352" s="118" t="s">
        <v>776</v>
      </c>
      <c r="F352" s="119" t="s">
        <v>777</v>
      </c>
      <c r="G352" s="120" t="s">
        <v>122</v>
      </c>
      <c r="H352" s="121">
        <v>12</v>
      </c>
      <c r="I352" s="122"/>
      <c r="J352" s="122">
        <f>ROUND(I352*H352,2)</f>
        <v>0</v>
      </c>
      <c r="K352" s="119" t="s">
        <v>123</v>
      </c>
      <c r="L352" s="26"/>
      <c r="M352" s="123" t="s">
        <v>3</v>
      </c>
      <c r="N352" s="124" t="s">
        <v>36</v>
      </c>
      <c r="O352" s="125">
        <v>0.184</v>
      </c>
      <c r="P352" s="125">
        <f>O352*H352</f>
        <v>2.2080000000000002</v>
      </c>
      <c r="Q352" s="125">
        <v>1.6875000000000001E-4</v>
      </c>
      <c r="R352" s="125">
        <f>Q352*H352</f>
        <v>2.0249999999999999E-3</v>
      </c>
      <c r="S352" s="125">
        <v>0</v>
      </c>
      <c r="T352" s="126">
        <f>S352*H352</f>
        <v>0</v>
      </c>
      <c r="AR352" s="127" t="s">
        <v>153</v>
      </c>
      <c r="AT352" s="127" t="s">
        <v>119</v>
      </c>
      <c r="AU352" s="127" t="s">
        <v>73</v>
      </c>
      <c r="AY352" s="14" t="s">
        <v>117</v>
      </c>
      <c r="BE352" s="128">
        <f>IF(N352="základní",J352,0)</f>
        <v>0</v>
      </c>
      <c r="BF352" s="128">
        <f>IF(N352="snížená",J352,0)</f>
        <v>0</v>
      </c>
      <c r="BG352" s="128">
        <f>IF(N352="zákl. přenesená",J352,0)</f>
        <v>0</v>
      </c>
      <c r="BH352" s="128">
        <f>IF(N352="sníž. přenesená",J352,0)</f>
        <v>0</v>
      </c>
      <c r="BI352" s="128">
        <f>IF(N352="nulová",J352,0)</f>
        <v>0</v>
      </c>
      <c r="BJ352" s="14" t="s">
        <v>14</v>
      </c>
      <c r="BK352" s="128">
        <f>ROUND(I352*H352,2)</f>
        <v>0</v>
      </c>
      <c r="BL352" s="14" t="s">
        <v>153</v>
      </c>
      <c r="BM352" s="127" t="s">
        <v>778</v>
      </c>
    </row>
    <row r="353" spans="2:65" s="1" customFormat="1">
      <c r="B353" s="26"/>
      <c r="D353" s="129" t="s">
        <v>125</v>
      </c>
      <c r="F353" s="220" t="s">
        <v>779</v>
      </c>
      <c r="L353" s="26"/>
      <c r="M353" s="131"/>
      <c r="T353" s="46"/>
      <c r="AT353" s="14" t="s">
        <v>125</v>
      </c>
      <c r="AU353" s="14" t="s">
        <v>73</v>
      </c>
    </row>
    <row r="354" spans="2:65" s="1" customFormat="1" ht="24.15" customHeight="1">
      <c r="B354" s="116"/>
      <c r="C354" s="117" t="s">
        <v>431</v>
      </c>
      <c r="D354" s="117" t="s">
        <v>119</v>
      </c>
      <c r="E354" s="118" t="s">
        <v>780</v>
      </c>
      <c r="F354" s="119" t="s">
        <v>781</v>
      </c>
      <c r="G354" s="120" t="s">
        <v>122</v>
      </c>
      <c r="H354" s="121">
        <v>12</v>
      </c>
      <c r="I354" s="122"/>
      <c r="J354" s="122">
        <f>ROUND(I354*H354,2)</f>
        <v>0</v>
      </c>
      <c r="K354" s="119" t="s">
        <v>123</v>
      </c>
      <c r="L354" s="26"/>
      <c r="M354" s="123" t="s">
        <v>3</v>
      </c>
      <c r="N354" s="124" t="s">
        <v>36</v>
      </c>
      <c r="O354" s="125">
        <v>0.16600000000000001</v>
      </c>
      <c r="P354" s="125">
        <f>O354*H354</f>
        <v>1.992</v>
      </c>
      <c r="Q354" s="125">
        <v>1.2305000000000001E-4</v>
      </c>
      <c r="R354" s="125">
        <f>Q354*H354</f>
        <v>1.4766000000000002E-3</v>
      </c>
      <c r="S354" s="125">
        <v>0</v>
      </c>
      <c r="T354" s="126">
        <f>S354*H354</f>
        <v>0</v>
      </c>
      <c r="AR354" s="127" t="s">
        <v>153</v>
      </c>
      <c r="AT354" s="127" t="s">
        <v>119</v>
      </c>
      <c r="AU354" s="127" t="s">
        <v>73</v>
      </c>
      <c r="AY354" s="14" t="s">
        <v>117</v>
      </c>
      <c r="BE354" s="128">
        <f>IF(N354="základní",J354,0)</f>
        <v>0</v>
      </c>
      <c r="BF354" s="128">
        <f>IF(N354="snížená",J354,0)</f>
        <v>0</v>
      </c>
      <c r="BG354" s="128">
        <f>IF(N354="zákl. přenesená",J354,0)</f>
        <v>0</v>
      </c>
      <c r="BH354" s="128">
        <f>IF(N354="sníž. přenesená",J354,0)</f>
        <v>0</v>
      </c>
      <c r="BI354" s="128">
        <f>IF(N354="nulová",J354,0)</f>
        <v>0</v>
      </c>
      <c r="BJ354" s="14" t="s">
        <v>14</v>
      </c>
      <c r="BK354" s="128">
        <f>ROUND(I354*H354,2)</f>
        <v>0</v>
      </c>
      <c r="BL354" s="14" t="s">
        <v>153</v>
      </c>
      <c r="BM354" s="127" t="s">
        <v>782</v>
      </c>
    </row>
    <row r="355" spans="2:65" s="1" customFormat="1">
      <c r="B355" s="26"/>
      <c r="D355" s="129" t="s">
        <v>125</v>
      </c>
      <c r="F355" s="220" t="s">
        <v>783</v>
      </c>
      <c r="L355" s="26"/>
      <c r="M355" s="131"/>
      <c r="T355" s="46"/>
      <c r="AT355" s="14" t="s">
        <v>125</v>
      </c>
      <c r="AU355" s="14" t="s">
        <v>73</v>
      </c>
    </row>
    <row r="356" spans="2:65" s="1" customFormat="1" ht="24.15" customHeight="1">
      <c r="B356" s="116"/>
      <c r="C356" s="117" t="s">
        <v>784</v>
      </c>
      <c r="D356" s="117" t="s">
        <v>119</v>
      </c>
      <c r="E356" s="118" t="s">
        <v>785</v>
      </c>
      <c r="F356" s="119" t="s">
        <v>786</v>
      </c>
      <c r="G356" s="120" t="s">
        <v>122</v>
      </c>
      <c r="H356" s="121">
        <v>12</v>
      </c>
      <c r="I356" s="122"/>
      <c r="J356" s="122">
        <f>ROUND(I356*H356,2)</f>
        <v>0</v>
      </c>
      <c r="K356" s="119" t="s">
        <v>123</v>
      </c>
      <c r="L356" s="26"/>
      <c r="M356" s="123" t="s">
        <v>3</v>
      </c>
      <c r="N356" s="124" t="s">
        <v>36</v>
      </c>
      <c r="O356" s="125">
        <v>0.17199999999999999</v>
      </c>
      <c r="P356" s="125">
        <f>O356*H356</f>
        <v>2.0640000000000001</v>
      </c>
      <c r="Q356" s="125">
        <v>1.2305000000000001E-4</v>
      </c>
      <c r="R356" s="125">
        <f>Q356*H356</f>
        <v>1.4766000000000002E-3</v>
      </c>
      <c r="S356" s="125">
        <v>0</v>
      </c>
      <c r="T356" s="126">
        <f>S356*H356</f>
        <v>0</v>
      </c>
      <c r="AR356" s="127" t="s">
        <v>153</v>
      </c>
      <c r="AT356" s="127" t="s">
        <v>119</v>
      </c>
      <c r="AU356" s="127" t="s">
        <v>73</v>
      </c>
      <c r="AY356" s="14" t="s">
        <v>117</v>
      </c>
      <c r="BE356" s="128">
        <f>IF(N356="základní",J356,0)</f>
        <v>0</v>
      </c>
      <c r="BF356" s="128">
        <f>IF(N356="snížená",J356,0)</f>
        <v>0</v>
      </c>
      <c r="BG356" s="128">
        <f>IF(N356="zákl. přenesená",J356,0)</f>
        <v>0</v>
      </c>
      <c r="BH356" s="128">
        <f>IF(N356="sníž. přenesená",J356,0)</f>
        <v>0</v>
      </c>
      <c r="BI356" s="128">
        <f>IF(N356="nulová",J356,0)</f>
        <v>0</v>
      </c>
      <c r="BJ356" s="14" t="s">
        <v>14</v>
      </c>
      <c r="BK356" s="128">
        <f>ROUND(I356*H356,2)</f>
        <v>0</v>
      </c>
      <c r="BL356" s="14" t="s">
        <v>153</v>
      </c>
      <c r="BM356" s="127" t="s">
        <v>787</v>
      </c>
    </row>
    <row r="357" spans="2:65" s="1" customFormat="1">
      <c r="B357" s="26"/>
      <c r="D357" s="129" t="s">
        <v>125</v>
      </c>
      <c r="F357" s="220" t="s">
        <v>788</v>
      </c>
      <c r="L357" s="26"/>
      <c r="M357" s="131"/>
      <c r="T357" s="46"/>
      <c r="AT357" s="14" t="s">
        <v>125</v>
      </c>
      <c r="AU357" s="14" t="s">
        <v>73</v>
      </c>
    </row>
    <row r="358" spans="2:65" s="1" customFormat="1" ht="24.15" customHeight="1">
      <c r="B358" s="116"/>
      <c r="C358" s="117" t="s">
        <v>434</v>
      </c>
      <c r="D358" s="117" t="s">
        <v>119</v>
      </c>
      <c r="E358" s="118" t="s">
        <v>789</v>
      </c>
      <c r="F358" s="119" t="s">
        <v>790</v>
      </c>
      <c r="G358" s="120" t="s">
        <v>148</v>
      </c>
      <c r="H358" s="121">
        <v>47</v>
      </c>
      <c r="I358" s="122"/>
      <c r="J358" s="122">
        <f>ROUND(I358*H358,2)</f>
        <v>0</v>
      </c>
      <c r="K358" s="119" t="s">
        <v>123</v>
      </c>
      <c r="L358" s="26"/>
      <c r="M358" s="123" t="s">
        <v>3</v>
      </c>
      <c r="N358" s="124" t="s">
        <v>36</v>
      </c>
      <c r="O358" s="125">
        <v>2.8000000000000001E-2</v>
      </c>
      <c r="P358" s="125">
        <f>O358*H358</f>
        <v>1.3160000000000001</v>
      </c>
      <c r="Q358" s="125">
        <v>2.0910000000000001E-5</v>
      </c>
      <c r="R358" s="125">
        <f>Q358*H358</f>
        <v>9.8277E-4</v>
      </c>
      <c r="S358" s="125">
        <v>0</v>
      </c>
      <c r="T358" s="126">
        <f>S358*H358</f>
        <v>0</v>
      </c>
      <c r="AR358" s="127" t="s">
        <v>153</v>
      </c>
      <c r="AT358" s="127" t="s">
        <v>119</v>
      </c>
      <c r="AU358" s="127" t="s">
        <v>73</v>
      </c>
      <c r="AY358" s="14" t="s">
        <v>117</v>
      </c>
      <c r="BE358" s="128">
        <f>IF(N358="základní",J358,0)</f>
        <v>0</v>
      </c>
      <c r="BF358" s="128">
        <f>IF(N358="snížená",J358,0)</f>
        <v>0</v>
      </c>
      <c r="BG358" s="128">
        <f>IF(N358="zákl. přenesená",J358,0)</f>
        <v>0</v>
      </c>
      <c r="BH358" s="128">
        <f>IF(N358="sníž. přenesená",J358,0)</f>
        <v>0</v>
      </c>
      <c r="BI358" s="128">
        <f>IF(N358="nulová",J358,0)</f>
        <v>0</v>
      </c>
      <c r="BJ358" s="14" t="s">
        <v>14</v>
      </c>
      <c r="BK358" s="128">
        <f>ROUND(I358*H358,2)</f>
        <v>0</v>
      </c>
      <c r="BL358" s="14" t="s">
        <v>153</v>
      </c>
      <c r="BM358" s="127" t="s">
        <v>791</v>
      </c>
    </row>
    <row r="359" spans="2:65" s="1" customFormat="1">
      <c r="B359" s="26"/>
      <c r="D359" s="129" t="s">
        <v>125</v>
      </c>
      <c r="F359" s="220" t="s">
        <v>792</v>
      </c>
      <c r="L359" s="26"/>
      <c r="M359" s="131"/>
      <c r="T359" s="46"/>
      <c r="AT359" s="14" t="s">
        <v>125</v>
      </c>
      <c r="AU359" s="14" t="s">
        <v>73</v>
      </c>
    </row>
    <row r="360" spans="2:65" s="1" customFormat="1" ht="37.950000000000003" customHeight="1">
      <c r="B360" s="116"/>
      <c r="C360" s="117" t="s">
        <v>793</v>
      </c>
      <c r="D360" s="117" t="s">
        <v>119</v>
      </c>
      <c r="E360" s="118" t="s">
        <v>794</v>
      </c>
      <c r="F360" s="119" t="s">
        <v>795</v>
      </c>
      <c r="G360" s="120" t="s">
        <v>148</v>
      </c>
      <c r="H360" s="121">
        <v>22</v>
      </c>
      <c r="I360" s="122"/>
      <c r="J360" s="122">
        <f>ROUND(I360*H360,2)</f>
        <v>0</v>
      </c>
      <c r="K360" s="119" t="s">
        <v>123</v>
      </c>
      <c r="L360" s="26"/>
      <c r="M360" s="123" t="s">
        <v>3</v>
      </c>
      <c r="N360" s="124" t="s">
        <v>36</v>
      </c>
      <c r="O360" s="125">
        <v>5.2999999999999999E-2</v>
      </c>
      <c r="P360" s="125">
        <f>O360*H360</f>
        <v>1.1659999999999999</v>
      </c>
      <c r="Q360" s="125">
        <v>3.9719999999999999E-5</v>
      </c>
      <c r="R360" s="125">
        <f>Q360*H360</f>
        <v>8.7383999999999997E-4</v>
      </c>
      <c r="S360" s="125">
        <v>0</v>
      </c>
      <c r="T360" s="126">
        <f>S360*H360</f>
        <v>0</v>
      </c>
      <c r="AR360" s="127" t="s">
        <v>153</v>
      </c>
      <c r="AT360" s="127" t="s">
        <v>119</v>
      </c>
      <c r="AU360" s="127" t="s">
        <v>73</v>
      </c>
      <c r="AY360" s="14" t="s">
        <v>117</v>
      </c>
      <c r="BE360" s="128">
        <f>IF(N360="základní",J360,0)</f>
        <v>0</v>
      </c>
      <c r="BF360" s="128">
        <f>IF(N360="snížená",J360,0)</f>
        <v>0</v>
      </c>
      <c r="BG360" s="128">
        <f>IF(N360="zákl. přenesená",J360,0)</f>
        <v>0</v>
      </c>
      <c r="BH360" s="128">
        <f>IF(N360="sníž. přenesená",J360,0)</f>
        <v>0</v>
      </c>
      <c r="BI360" s="128">
        <f>IF(N360="nulová",J360,0)</f>
        <v>0</v>
      </c>
      <c r="BJ360" s="14" t="s">
        <v>14</v>
      </c>
      <c r="BK360" s="128">
        <f>ROUND(I360*H360,2)</f>
        <v>0</v>
      </c>
      <c r="BL360" s="14" t="s">
        <v>153</v>
      </c>
      <c r="BM360" s="127" t="s">
        <v>796</v>
      </c>
    </row>
    <row r="361" spans="2:65" s="1" customFormat="1">
      <c r="B361" s="26"/>
      <c r="D361" s="129" t="s">
        <v>125</v>
      </c>
      <c r="F361" s="220" t="s">
        <v>797</v>
      </c>
      <c r="L361" s="26"/>
      <c r="M361" s="131"/>
      <c r="T361" s="46"/>
      <c r="AT361" s="14" t="s">
        <v>125</v>
      </c>
      <c r="AU361" s="14" t="s">
        <v>73</v>
      </c>
    </row>
    <row r="362" spans="2:65" s="1" customFormat="1" ht="37.950000000000003" customHeight="1">
      <c r="B362" s="116"/>
      <c r="C362" s="117" t="s">
        <v>438</v>
      </c>
      <c r="D362" s="117" t="s">
        <v>119</v>
      </c>
      <c r="E362" s="118" t="s">
        <v>798</v>
      </c>
      <c r="F362" s="119" t="s">
        <v>799</v>
      </c>
      <c r="G362" s="120" t="s">
        <v>148</v>
      </c>
      <c r="H362" s="121">
        <v>47</v>
      </c>
      <c r="I362" s="122"/>
      <c r="J362" s="122">
        <f>ROUND(I362*H362,2)</f>
        <v>0</v>
      </c>
      <c r="K362" s="119" t="s">
        <v>123</v>
      </c>
      <c r="L362" s="26"/>
      <c r="M362" s="123" t="s">
        <v>3</v>
      </c>
      <c r="N362" s="124" t="s">
        <v>36</v>
      </c>
      <c r="O362" s="125">
        <v>2.8000000000000001E-2</v>
      </c>
      <c r="P362" s="125">
        <f>O362*H362</f>
        <v>1.3160000000000001</v>
      </c>
      <c r="Q362" s="125">
        <v>2.4382000000000001E-5</v>
      </c>
      <c r="R362" s="125">
        <f>Q362*H362</f>
        <v>1.145954E-3</v>
      </c>
      <c r="S362" s="125">
        <v>0</v>
      </c>
      <c r="T362" s="126">
        <f>S362*H362</f>
        <v>0</v>
      </c>
      <c r="AR362" s="127" t="s">
        <v>153</v>
      </c>
      <c r="AT362" s="127" t="s">
        <v>119</v>
      </c>
      <c r="AU362" s="127" t="s">
        <v>73</v>
      </c>
      <c r="AY362" s="14" t="s">
        <v>117</v>
      </c>
      <c r="BE362" s="128">
        <f>IF(N362="základní",J362,0)</f>
        <v>0</v>
      </c>
      <c r="BF362" s="128">
        <f>IF(N362="snížená",J362,0)</f>
        <v>0</v>
      </c>
      <c r="BG362" s="128">
        <f>IF(N362="zákl. přenesená",J362,0)</f>
        <v>0</v>
      </c>
      <c r="BH362" s="128">
        <f>IF(N362="sníž. přenesená",J362,0)</f>
        <v>0</v>
      </c>
      <c r="BI362" s="128">
        <f>IF(N362="nulová",J362,0)</f>
        <v>0</v>
      </c>
      <c r="BJ362" s="14" t="s">
        <v>14</v>
      </c>
      <c r="BK362" s="128">
        <f>ROUND(I362*H362,2)</f>
        <v>0</v>
      </c>
      <c r="BL362" s="14" t="s">
        <v>153</v>
      </c>
      <c r="BM362" s="127" t="s">
        <v>800</v>
      </c>
    </row>
    <row r="363" spans="2:65" s="1" customFormat="1">
      <c r="B363" s="26"/>
      <c r="D363" s="129" t="s">
        <v>125</v>
      </c>
      <c r="F363" s="220" t="s">
        <v>801</v>
      </c>
      <c r="L363" s="26"/>
      <c r="M363" s="131"/>
      <c r="T363" s="46"/>
      <c r="AT363" s="14" t="s">
        <v>125</v>
      </c>
      <c r="AU363" s="14" t="s">
        <v>73</v>
      </c>
    </row>
    <row r="364" spans="2:65" s="1" customFormat="1" ht="37.950000000000003" customHeight="1">
      <c r="B364" s="116"/>
      <c r="C364" s="117" t="s">
        <v>802</v>
      </c>
      <c r="D364" s="117" t="s">
        <v>119</v>
      </c>
      <c r="E364" s="118" t="s">
        <v>803</v>
      </c>
      <c r="F364" s="119" t="s">
        <v>804</v>
      </c>
      <c r="G364" s="120" t="s">
        <v>148</v>
      </c>
      <c r="H364" s="121">
        <v>22</v>
      </c>
      <c r="I364" s="122"/>
      <c r="J364" s="122">
        <f>ROUND(I364*H364,2)</f>
        <v>0</v>
      </c>
      <c r="K364" s="119" t="s">
        <v>123</v>
      </c>
      <c r="L364" s="26"/>
      <c r="M364" s="123" t="s">
        <v>3</v>
      </c>
      <c r="N364" s="124" t="s">
        <v>36</v>
      </c>
      <c r="O364" s="125">
        <v>5.3999999999999999E-2</v>
      </c>
      <c r="P364" s="125">
        <f>O364*H364</f>
        <v>1.1879999999999999</v>
      </c>
      <c r="Q364" s="125">
        <v>4.6628000000000001E-5</v>
      </c>
      <c r="R364" s="125">
        <f>Q364*H364</f>
        <v>1.0258160000000001E-3</v>
      </c>
      <c r="S364" s="125">
        <v>0</v>
      </c>
      <c r="T364" s="126">
        <f>S364*H364</f>
        <v>0</v>
      </c>
      <c r="AR364" s="127" t="s">
        <v>153</v>
      </c>
      <c r="AT364" s="127" t="s">
        <v>119</v>
      </c>
      <c r="AU364" s="127" t="s">
        <v>73</v>
      </c>
      <c r="AY364" s="14" t="s">
        <v>117</v>
      </c>
      <c r="BE364" s="128">
        <f>IF(N364="základní",J364,0)</f>
        <v>0</v>
      </c>
      <c r="BF364" s="128">
        <f>IF(N364="snížená",J364,0)</f>
        <v>0</v>
      </c>
      <c r="BG364" s="128">
        <f>IF(N364="zákl. přenesená",J364,0)</f>
        <v>0</v>
      </c>
      <c r="BH364" s="128">
        <f>IF(N364="sníž. přenesená",J364,0)</f>
        <v>0</v>
      </c>
      <c r="BI364" s="128">
        <f>IF(N364="nulová",J364,0)</f>
        <v>0</v>
      </c>
      <c r="BJ364" s="14" t="s">
        <v>14</v>
      </c>
      <c r="BK364" s="128">
        <f>ROUND(I364*H364,2)</f>
        <v>0</v>
      </c>
      <c r="BL364" s="14" t="s">
        <v>153</v>
      </c>
      <c r="BM364" s="127" t="s">
        <v>805</v>
      </c>
    </row>
    <row r="365" spans="2:65" s="1" customFormat="1">
      <c r="B365" s="26"/>
      <c r="D365" s="129" t="s">
        <v>125</v>
      </c>
      <c r="F365" s="220" t="s">
        <v>806</v>
      </c>
      <c r="L365" s="26"/>
      <c r="M365" s="131"/>
      <c r="T365" s="46"/>
      <c r="AT365" s="14" t="s">
        <v>125</v>
      </c>
      <c r="AU365" s="14" t="s">
        <v>73</v>
      </c>
    </row>
    <row r="366" spans="2:65" s="1" customFormat="1" ht="33" customHeight="1">
      <c r="B366" s="116"/>
      <c r="C366" s="117" t="s">
        <v>441</v>
      </c>
      <c r="D366" s="117" t="s">
        <v>119</v>
      </c>
      <c r="E366" s="118" t="s">
        <v>807</v>
      </c>
      <c r="F366" s="119" t="s">
        <v>808</v>
      </c>
      <c r="G366" s="120" t="s">
        <v>148</v>
      </c>
      <c r="H366" s="121">
        <v>4</v>
      </c>
      <c r="I366" s="122"/>
      <c r="J366" s="122">
        <f>ROUND(I366*H366,2)</f>
        <v>0</v>
      </c>
      <c r="K366" s="119" t="s">
        <v>123</v>
      </c>
      <c r="L366" s="26"/>
      <c r="M366" s="123" t="s">
        <v>3</v>
      </c>
      <c r="N366" s="124" t="s">
        <v>36</v>
      </c>
      <c r="O366" s="125">
        <v>0.06</v>
      </c>
      <c r="P366" s="125">
        <f>O366*H366</f>
        <v>0.24</v>
      </c>
      <c r="Q366" s="125">
        <v>3.1940000000000003E-5</v>
      </c>
      <c r="R366" s="125">
        <f>Q366*H366</f>
        <v>1.2776000000000001E-4</v>
      </c>
      <c r="S366" s="125">
        <v>0</v>
      </c>
      <c r="T366" s="126">
        <f>S366*H366</f>
        <v>0</v>
      </c>
      <c r="AR366" s="127" t="s">
        <v>153</v>
      </c>
      <c r="AT366" s="127" t="s">
        <v>119</v>
      </c>
      <c r="AU366" s="127" t="s">
        <v>73</v>
      </c>
      <c r="AY366" s="14" t="s">
        <v>117</v>
      </c>
      <c r="BE366" s="128">
        <f>IF(N366="základní",J366,0)</f>
        <v>0</v>
      </c>
      <c r="BF366" s="128">
        <f>IF(N366="snížená",J366,0)</f>
        <v>0</v>
      </c>
      <c r="BG366" s="128">
        <f>IF(N366="zákl. přenesená",J366,0)</f>
        <v>0</v>
      </c>
      <c r="BH366" s="128">
        <f>IF(N366="sníž. přenesená",J366,0)</f>
        <v>0</v>
      </c>
      <c r="BI366" s="128">
        <f>IF(N366="nulová",J366,0)</f>
        <v>0</v>
      </c>
      <c r="BJ366" s="14" t="s">
        <v>14</v>
      </c>
      <c r="BK366" s="128">
        <f>ROUND(I366*H366,2)</f>
        <v>0</v>
      </c>
      <c r="BL366" s="14" t="s">
        <v>153</v>
      </c>
      <c r="BM366" s="127" t="s">
        <v>809</v>
      </c>
    </row>
    <row r="367" spans="2:65" s="1" customFormat="1">
      <c r="B367" s="26"/>
      <c r="D367" s="129" t="s">
        <v>125</v>
      </c>
      <c r="F367" s="220" t="s">
        <v>810</v>
      </c>
      <c r="L367" s="26"/>
      <c r="M367" s="131"/>
      <c r="T367" s="46"/>
      <c r="AT367" s="14" t="s">
        <v>125</v>
      </c>
      <c r="AU367" s="14" t="s">
        <v>73</v>
      </c>
    </row>
    <row r="368" spans="2:65" s="11" customFormat="1" ht="22.95" customHeight="1">
      <c r="B368" s="105"/>
      <c r="D368" s="106" t="s">
        <v>64</v>
      </c>
      <c r="E368" s="114" t="s">
        <v>811</v>
      </c>
      <c r="F368" s="114" t="s">
        <v>812</v>
      </c>
      <c r="J368" s="115">
        <f>BK368</f>
        <v>0</v>
      </c>
      <c r="L368" s="105"/>
      <c r="M368" s="109"/>
      <c r="P368" s="110">
        <f>SUM(P369:P405)</f>
        <v>170.76400000000001</v>
      </c>
      <c r="R368" s="110">
        <f>SUM(R369:R405)</f>
        <v>1.7976815335</v>
      </c>
      <c r="T368" s="111">
        <f>SUM(T369:T405)</f>
        <v>0</v>
      </c>
      <c r="AR368" s="106" t="s">
        <v>73</v>
      </c>
      <c r="AT368" s="112" t="s">
        <v>64</v>
      </c>
      <c r="AU368" s="112" t="s">
        <v>14</v>
      </c>
      <c r="AY368" s="106" t="s">
        <v>117</v>
      </c>
      <c r="BK368" s="113">
        <f>SUM(BK369:BK405)</f>
        <v>0</v>
      </c>
    </row>
    <row r="369" spans="2:65" s="1" customFormat="1" ht="16.5" customHeight="1">
      <c r="B369" s="116"/>
      <c r="C369" s="117" t="s">
        <v>813</v>
      </c>
      <c r="D369" s="117" t="s">
        <v>119</v>
      </c>
      <c r="E369" s="118" t="s">
        <v>814</v>
      </c>
      <c r="F369" s="119" t="s">
        <v>815</v>
      </c>
      <c r="G369" s="120" t="s">
        <v>816</v>
      </c>
      <c r="H369" s="121">
        <v>5</v>
      </c>
      <c r="I369" s="122"/>
      <c r="J369" s="122">
        <f t="shared" ref="J369:J374" si="60">ROUND(I369*H369,2)</f>
        <v>0</v>
      </c>
      <c r="K369" s="119" t="s">
        <v>3</v>
      </c>
      <c r="L369" s="26"/>
      <c r="M369" s="123" t="s">
        <v>3</v>
      </c>
      <c r="N369" s="124" t="s">
        <v>36</v>
      </c>
      <c r="O369" s="125">
        <v>0</v>
      </c>
      <c r="P369" s="125">
        <f t="shared" ref="P369:P374" si="61">O369*H369</f>
        <v>0</v>
      </c>
      <c r="Q369" s="125">
        <v>0</v>
      </c>
      <c r="R369" s="125">
        <f t="shared" ref="R369:R374" si="62">Q369*H369</f>
        <v>0</v>
      </c>
      <c r="S369" s="125">
        <v>0</v>
      </c>
      <c r="T369" s="126">
        <f t="shared" ref="T369:T374" si="63">S369*H369</f>
        <v>0</v>
      </c>
      <c r="AR369" s="127" t="s">
        <v>153</v>
      </c>
      <c r="AT369" s="127" t="s">
        <v>119</v>
      </c>
      <c r="AU369" s="127" t="s">
        <v>73</v>
      </c>
      <c r="AY369" s="14" t="s">
        <v>117</v>
      </c>
      <c r="BE369" s="128">
        <f t="shared" ref="BE369:BE374" si="64">IF(N369="základní",J369,0)</f>
        <v>0</v>
      </c>
      <c r="BF369" s="128">
        <f t="shared" ref="BF369:BF374" si="65">IF(N369="snížená",J369,0)</f>
        <v>0</v>
      </c>
      <c r="BG369" s="128">
        <f t="shared" ref="BG369:BG374" si="66">IF(N369="zákl. přenesená",J369,0)</f>
        <v>0</v>
      </c>
      <c r="BH369" s="128">
        <f t="shared" ref="BH369:BH374" si="67">IF(N369="sníž. přenesená",J369,0)</f>
        <v>0</v>
      </c>
      <c r="BI369" s="128">
        <f t="shared" ref="BI369:BI374" si="68">IF(N369="nulová",J369,0)</f>
        <v>0</v>
      </c>
      <c r="BJ369" s="14" t="s">
        <v>14</v>
      </c>
      <c r="BK369" s="128">
        <f t="shared" ref="BK369:BK374" si="69">ROUND(I369*H369,2)</f>
        <v>0</v>
      </c>
      <c r="BL369" s="14" t="s">
        <v>153</v>
      </c>
      <c r="BM369" s="127" t="s">
        <v>817</v>
      </c>
    </row>
    <row r="370" spans="2:65" s="1" customFormat="1" ht="16.5" customHeight="1">
      <c r="B370" s="116"/>
      <c r="C370" s="117" t="s">
        <v>444</v>
      </c>
      <c r="D370" s="117" t="s">
        <v>119</v>
      </c>
      <c r="E370" s="118" t="s">
        <v>818</v>
      </c>
      <c r="F370" s="119" t="s">
        <v>819</v>
      </c>
      <c r="G370" s="120" t="s">
        <v>816</v>
      </c>
      <c r="H370" s="121">
        <v>6</v>
      </c>
      <c r="I370" s="122"/>
      <c r="J370" s="122">
        <f t="shared" si="60"/>
        <v>0</v>
      </c>
      <c r="K370" s="119" t="s">
        <v>3</v>
      </c>
      <c r="L370" s="26"/>
      <c r="M370" s="123" t="s">
        <v>3</v>
      </c>
      <c r="N370" s="124" t="s">
        <v>36</v>
      </c>
      <c r="O370" s="125">
        <v>0</v>
      </c>
      <c r="P370" s="125">
        <f t="shared" si="61"/>
        <v>0</v>
      </c>
      <c r="Q370" s="125">
        <v>0</v>
      </c>
      <c r="R370" s="125">
        <f t="shared" si="62"/>
        <v>0</v>
      </c>
      <c r="S370" s="125">
        <v>0</v>
      </c>
      <c r="T370" s="126">
        <f t="shared" si="63"/>
        <v>0</v>
      </c>
      <c r="AR370" s="127" t="s">
        <v>153</v>
      </c>
      <c r="AT370" s="127" t="s">
        <v>119</v>
      </c>
      <c r="AU370" s="127" t="s">
        <v>73</v>
      </c>
      <c r="AY370" s="14" t="s">
        <v>117</v>
      </c>
      <c r="BE370" s="128">
        <f t="shared" si="64"/>
        <v>0</v>
      </c>
      <c r="BF370" s="128">
        <f t="shared" si="65"/>
        <v>0</v>
      </c>
      <c r="BG370" s="128">
        <f t="shared" si="66"/>
        <v>0</v>
      </c>
      <c r="BH370" s="128">
        <f t="shared" si="67"/>
        <v>0</v>
      </c>
      <c r="BI370" s="128">
        <f t="shared" si="68"/>
        <v>0</v>
      </c>
      <c r="BJ370" s="14" t="s">
        <v>14</v>
      </c>
      <c r="BK370" s="128">
        <f t="shared" si="69"/>
        <v>0</v>
      </c>
      <c r="BL370" s="14" t="s">
        <v>153</v>
      </c>
      <c r="BM370" s="127" t="s">
        <v>820</v>
      </c>
    </row>
    <row r="371" spans="2:65" s="1" customFormat="1" ht="16.5" customHeight="1">
      <c r="B371" s="116"/>
      <c r="C371" s="117" t="s">
        <v>821</v>
      </c>
      <c r="D371" s="117" t="s">
        <v>119</v>
      </c>
      <c r="E371" s="118" t="s">
        <v>822</v>
      </c>
      <c r="F371" s="119" t="s">
        <v>823</v>
      </c>
      <c r="G371" s="120" t="s">
        <v>816</v>
      </c>
      <c r="H371" s="121">
        <v>1</v>
      </c>
      <c r="I371" s="122"/>
      <c r="J371" s="122">
        <f t="shared" si="60"/>
        <v>0</v>
      </c>
      <c r="K371" s="119" t="s">
        <v>3</v>
      </c>
      <c r="L371" s="26"/>
      <c r="M371" s="123" t="s">
        <v>3</v>
      </c>
      <c r="N371" s="124" t="s">
        <v>36</v>
      </c>
      <c r="O371" s="125">
        <v>0</v>
      </c>
      <c r="P371" s="125">
        <f t="shared" si="61"/>
        <v>0</v>
      </c>
      <c r="Q371" s="125">
        <v>0</v>
      </c>
      <c r="R371" s="125">
        <f t="shared" si="62"/>
        <v>0</v>
      </c>
      <c r="S371" s="125">
        <v>0</v>
      </c>
      <c r="T371" s="126">
        <f t="shared" si="63"/>
        <v>0</v>
      </c>
      <c r="AR371" s="127" t="s">
        <v>153</v>
      </c>
      <c r="AT371" s="127" t="s">
        <v>119</v>
      </c>
      <c r="AU371" s="127" t="s">
        <v>73</v>
      </c>
      <c r="AY371" s="14" t="s">
        <v>117</v>
      </c>
      <c r="BE371" s="128">
        <f t="shared" si="64"/>
        <v>0</v>
      </c>
      <c r="BF371" s="128">
        <f t="shared" si="65"/>
        <v>0</v>
      </c>
      <c r="BG371" s="128">
        <f t="shared" si="66"/>
        <v>0</v>
      </c>
      <c r="BH371" s="128">
        <f t="shared" si="67"/>
        <v>0</v>
      </c>
      <c r="BI371" s="128">
        <f t="shared" si="68"/>
        <v>0</v>
      </c>
      <c r="BJ371" s="14" t="s">
        <v>14</v>
      </c>
      <c r="BK371" s="128">
        <f t="shared" si="69"/>
        <v>0</v>
      </c>
      <c r="BL371" s="14" t="s">
        <v>153</v>
      </c>
      <c r="BM371" s="127" t="s">
        <v>824</v>
      </c>
    </row>
    <row r="372" spans="2:65" s="1" customFormat="1" ht="16.5" customHeight="1">
      <c r="B372" s="116"/>
      <c r="C372" s="117" t="s">
        <v>447</v>
      </c>
      <c r="D372" s="117" t="s">
        <v>119</v>
      </c>
      <c r="E372" s="118" t="s">
        <v>825</v>
      </c>
      <c r="F372" s="119" t="s">
        <v>826</v>
      </c>
      <c r="G372" s="120" t="s">
        <v>816</v>
      </c>
      <c r="H372" s="121">
        <v>1</v>
      </c>
      <c r="I372" s="122"/>
      <c r="J372" s="122">
        <f t="shared" si="60"/>
        <v>0</v>
      </c>
      <c r="K372" s="119" t="s">
        <v>3</v>
      </c>
      <c r="L372" s="26"/>
      <c r="M372" s="123" t="s">
        <v>3</v>
      </c>
      <c r="N372" s="124" t="s">
        <v>36</v>
      </c>
      <c r="O372" s="125">
        <v>0</v>
      </c>
      <c r="P372" s="125">
        <f t="shared" si="61"/>
        <v>0</v>
      </c>
      <c r="Q372" s="125">
        <v>0</v>
      </c>
      <c r="R372" s="125">
        <f t="shared" si="62"/>
        <v>0</v>
      </c>
      <c r="S372" s="125">
        <v>0</v>
      </c>
      <c r="T372" s="126">
        <f t="shared" si="63"/>
        <v>0</v>
      </c>
      <c r="AR372" s="127" t="s">
        <v>153</v>
      </c>
      <c r="AT372" s="127" t="s">
        <v>119</v>
      </c>
      <c r="AU372" s="127" t="s">
        <v>73</v>
      </c>
      <c r="AY372" s="14" t="s">
        <v>117</v>
      </c>
      <c r="BE372" s="128">
        <f t="shared" si="64"/>
        <v>0</v>
      </c>
      <c r="BF372" s="128">
        <f t="shared" si="65"/>
        <v>0</v>
      </c>
      <c r="BG372" s="128">
        <f t="shared" si="66"/>
        <v>0</v>
      </c>
      <c r="BH372" s="128">
        <f t="shared" si="67"/>
        <v>0</v>
      </c>
      <c r="BI372" s="128">
        <f t="shared" si="68"/>
        <v>0</v>
      </c>
      <c r="BJ372" s="14" t="s">
        <v>14</v>
      </c>
      <c r="BK372" s="128">
        <f t="shared" si="69"/>
        <v>0</v>
      </c>
      <c r="BL372" s="14" t="s">
        <v>153</v>
      </c>
      <c r="BM372" s="127" t="s">
        <v>827</v>
      </c>
    </row>
    <row r="373" spans="2:65" s="1" customFormat="1" ht="16.5" customHeight="1">
      <c r="B373" s="116"/>
      <c r="C373" s="117" t="s">
        <v>828</v>
      </c>
      <c r="D373" s="117" t="s">
        <v>119</v>
      </c>
      <c r="E373" s="118" t="s">
        <v>829</v>
      </c>
      <c r="F373" s="119" t="s">
        <v>830</v>
      </c>
      <c r="G373" s="120" t="s">
        <v>816</v>
      </c>
      <c r="H373" s="121">
        <v>1</v>
      </c>
      <c r="I373" s="122"/>
      <c r="J373" s="122">
        <f t="shared" si="60"/>
        <v>0</v>
      </c>
      <c r="K373" s="119" t="s">
        <v>3</v>
      </c>
      <c r="L373" s="26"/>
      <c r="M373" s="123" t="s">
        <v>3</v>
      </c>
      <c r="N373" s="124" t="s">
        <v>36</v>
      </c>
      <c r="O373" s="125">
        <v>0</v>
      </c>
      <c r="P373" s="125">
        <f t="shared" si="61"/>
        <v>0</v>
      </c>
      <c r="Q373" s="125">
        <v>0</v>
      </c>
      <c r="R373" s="125">
        <f t="shared" si="62"/>
        <v>0</v>
      </c>
      <c r="S373" s="125">
        <v>0</v>
      </c>
      <c r="T373" s="126">
        <f t="shared" si="63"/>
        <v>0</v>
      </c>
      <c r="AR373" s="127" t="s">
        <v>153</v>
      </c>
      <c r="AT373" s="127" t="s">
        <v>119</v>
      </c>
      <c r="AU373" s="127" t="s">
        <v>73</v>
      </c>
      <c r="AY373" s="14" t="s">
        <v>117</v>
      </c>
      <c r="BE373" s="128">
        <f t="shared" si="64"/>
        <v>0</v>
      </c>
      <c r="BF373" s="128">
        <f t="shared" si="65"/>
        <v>0</v>
      </c>
      <c r="BG373" s="128">
        <f t="shared" si="66"/>
        <v>0</v>
      </c>
      <c r="BH373" s="128">
        <f t="shared" si="67"/>
        <v>0</v>
      </c>
      <c r="BI373" s="128">
        <f t="shared" si="68"/>
        <v>0</v>
      </c>
      <c r="BJ373" s="14" t="s">
        <v>14</v>
      </c>
      <c r="BK373" s="128">
        <f t="shared" si="69"/>
        <v>0</v>
      </c>
      <c r="BL373" s="14" t="s">
        <v>153</v>
      </c>
      <c r="BM373" s="127" t="s">
        <v>831</v>
      </c>
    </row>
    <row r="374" spans="2:65" s="1" customFormat="1" ht="24.15" customHeight="1">
      <c r="B374" s="116"/>
      <c r="C374" s="117" t="s">
        <v>451</v>
      </c>
      <c r="D374" s="117" t="s">
        <v>119</v>
      </c>
      <c r="E374" s="118" t="s">
        <v>832</v>
      </c>
      <c r="F374" s="119" t="s">
        <v>833</v>
      </c>
      <c r="G374" s="120" t="s">
        <v>148</v>
      </c>
      <c r="H374" s="121">
        <v>7</v>
      </c>
      <c r="I374" s="122"/>
      <c r="J374" s="122">
        <f t="shared" si="60"/>
        <v>0</v>
      </c>
      <c r="K374" s="119" t="s">
        <v>123</v>
      </c>
      <c r="L374" s="26"/>
      <c r="M374" s="123" t="s">
        <v>3</v>
      </c>
      <c r="N374" s="124" t="s">
        <v>36</v>
      </c>
      <c r="O374" s="125">
        <v>0.443</v>
      </c>
      <c r="P374" s="125">
        <f t="shared" si="61"/>
        <v>3.101</v>
      </c>
      <c r="Q374" s="125">
        <v>1.614065E-3</v>
      </c>
      <c r="R374" s="125">
        <f t="shared" si="62"/>
        <v>1.1298455000000001E-2</v>
      </c>
      <c r="S374" s="125">
        <v>0</v>
      </c>
      <c r="T374" s="126">
        <f t="shared" si="63"/>
        <v>0</v>
      </c>
      <c r="AR374" s="127" t="s">
        <v>153</v>
      </c>
      <c r="AT374" s="127" t="s">
        <v>119</v>
      </c>
      <c r="AU374" s="127" t="s">
        <v>73</v>
      </c>
      <c r="AY374" s="14" t="s">
        <v>117</v>
      </c>
      <c r="BE374" s="128">
        <f t="shared" si="64"/>
        <v>0</v>
      </c>
      <c r="BF374" s="128">
        <f t="shared" si="65"/>
        <v>0</v>
      </c>
      <c r="BG374" s="128">
        <f t="shared" si="66"/>
        <v>0</v>
      </c>
      <c r="BH374" s="128">
        <f t="shared" si="67"/>
        <v>0</v>
      </c>
      <c r="BI374" s="128">
        <f t="shared" si="68"/>
        <v>0</v>
      </c>
      <c r="BJ374" s="14" t="s">
        <v>14</v>
      </c>
      <c r="BK374" s="128">
        <f t="shared" si="69"/>
        <v>0</v>
      </c>
      <c r="BL374" s="14" t="s">
        <v>153</v>
      </c>
      <c r="BM374" s="127" t="s">
        <v>834</v>
      </c>
    </row>
    <row r="375" spans="2:65" s="1" customFormat="1">
      <c r="B375" s="26"/>
      <c r="D375" s="129" t="s">
        <v>125</v>
      </c>
      <c r="F375" s="220" t="s">
        <v>835</v>
      </c>
      <c r="L375" s="26"/>
      <c r="M375" s="131"/>
      <c r="T375" s="46"/>
      <c r="AT375" s="14" t="s">
        <v>125</v>
      </c>
      <c r="AU375" s="14" t="s">
        <v>73</v>
      </c>
    </row>
    <row r="376" spans="2:65" s="1" customFormat="1" ht="24.15" customHeight="1">
      <c r="B376" s="116"/>
      <c r="C376" s="117" t="s">
        <v>836</v>
      </c>
      <c r="D376" s="117" t="s">
        <v>119</v>
      </c>
      <c r="E376" s="118" t="s">
        <v>837</v>
      </c>
      <c r="F376" s="119" t="s">
        <v>838</v>
      </c>
      <c r="G376" s="120" t="s">
        <v>148</v>
      </c>
      <c r="H376" s="121">
        <v>2</v>
      </c>
      <c r="I376" s="122"/>
      <c r="J376" s="122">
        <f>ROUND(I376*H376,2)</f>
        <v>0</v>
      </c>
      <c r="K376" s="119" t="s">
        <v>123</v>
      </c>
      <c r="L376" s="26"/>
      <c r="M376" s="123" t="s">
        <v>3</v>
      </c>
      <c r="N376" s="124" t="s">
        <v>36</v>
      </c>
      <c r="O376" s="125">
        <v>0.46100000000000002</v>
      </c>
      <c r="P376" s="125">
        <f>O376*H376</f>
        <v>0.92200000000000004</v>
      </c>
      <c r="Q376" s="125">
        <v>1.96868E-3</v>
      </c>
      <c r="R376" s="125">
        <f>Q376*H376</f>
        <v>3.93736E-3</v>
      </c>
      <c r="S376" s="125">
        <v>0</v>
      </c>
      <c r="T376" s="126">
        <f>S376*H376</f>
        <v>0</v>
      </c>
      <c r="AR376" s="127" t="s">
        <v>153</v>
      </c>
      <c r="AT376" s="127" t="s">
        <v>119</v>
      </c>
      <c r="AU376" s="127" t="s">
        <v>73</v>
      </c>
      <c r="AY376" s="14" t="s">
        <v>117</v>
      </c>
      <c r="BE376" s="128">
        <f>IF(N376="základní",J376,0)</f>
        <v>0</v>
      </c>
      <c r="BF376" s="128">
        <f>IF(N376="snížená",J376,0)</f>
        <v>0</v>
      </c>
      <c r="BG376" s="128">
        <f>IF(N376="zákl. přenesená",J376,0)</f>
        <v>0</v>
      </c>
      <c r="BH376" s="128">
        <f>IF(N376="sníž. přenesená",J376,0)</f>
        <v>0</v>
      </c>
      <c r="BI376" s="128">
        <f>IF(N376="nulová",J376,0)</f>
        <v>0</v>
      </c>
      <c r="BJ376" s="14" t="s">
        <v>14</v>
      </c>
      <c r="BK376" s="128">
        <f>ROUND(I376*H376,2)</f>
        <v>0</v>
      </c>
      <c r="BL376" s="14" t="s">
        <v>153</v>
      </c>
      <c r="BM376" s="127" t="s">
        <v>839</v>
      </c>
    </row>
    <row r="377" spans="2:65" s="1" customFormat="1">
      <c r="B377" s="26"/>
      <c r="D377" s="129" t="s">
        <v>125</v>
      </c>
      <c r="F377" s="220" t="s">
        <v>840</v>
      </c>
      <c r="L377" s="26"/>
      <c r="M377" s="131"/>
      <c r="T377" s="46"/>
      <c r="AT377" s="14" t="s">
        <v>125</v>
      </c>
      <c r="AU377" s="14" t="s">
        <v>73</v>
      </c>
    </row>
    <row r="378" spans="2:65" s="1" customFormat="1" ht="24.15" customHeight="1">
      <c r="B378" s="116"/>
      <c r="C378" s="117" t="s">
        <v>453</v>
      </c>
      <c r="D378" s="117" t="s">
        <v>119</v>
      </c>
      <c r="E378" s="118" t="s">
        <v>841</v>
      </c>
      <c r="F378" s="119" t="s">
        <v>842</v>
      </c>
      <c r="G378" s="120" t="s">
        <v>148</v>
      </c>
      <c r="H378" s="121">
        <v>2</v>
      </c>
      <c r="I378" s="122"/>
      <c r="J378" s="122">
        <f>ROUND(I378*H378,2)</f>
        <v>0</v>
      </c>
      <c r="K378" s="119" t="s">
        <v>123</v>
      </c>
      <c r="L378" s="26"/>
      <c r="M378" s="123" t="s">
        <v>3</v>
      </c>
      <c r="N378" s="124" t="s">
        <v>36</v>
      </c>
      <c r="O378" s="125">
        <v>0.50600000000000001</v>
      </c>
      <c r="P378" s="125">
        <f>O378*H378</f>
        <v>1.012</v>
      </c>
      <c r="Q378" s="125">
        <v>3.3916200000000001E-3</v>
      </c>
      <c r="R378" s="125">
        <f>Q378*H378</f>
        <v>6.7832400000000003E-3</v>
      </c>
      <c r="S378" s="125">
        <v>0</v>
      </c>
      <c r="T378" s="126">
        <f>S378*H378</f>
        <v>0</v>
      </c>
      <c r="AR378" s="127" t="s">
        <v>153</v>
      </c>
      <c r="AT378" s="127" t="s">
        <v>119</v>
      </c>
      <c r="AU378" s="127" t="s">
        <v>73</v>
      </c>
      <c r="AY378" s="14" t="s">
        <v>117</v>
      </c>
      <c r="BE378" s="128">
        <f>IF(N378="základní",J378,0)</f>
        <v>0</v>
      </c>
      <c r="BF378" s="128">
        <f>IF(N378="snížená",J378,0)</f>
        <v>0</v>
      </c>
      <c r="BG378" s="128">
        <f>IF(N378="zákl. přenesená",J378,0)</f>
        <v>0</v>
      </c>
      <c r="BH378" s="128">
        <f>IF(N378="sníž. přenesená",J378,0)</f>
        <v>0</v>
      </c>
      <c r="BI378" s="128">
        <f>IF(N378="nulová",J378,0)</f>
        <v>0</v>
      </c>
      <c r="BJ378" s="14" t="s">
        <v>14</v>
      </c>
      <c r="BK378" s="128">
        <f>ROUND(I378*H378,2)</f>
        <v>0</v>
      </c>
      <c r="BL378" s="14" t="s">
        <v>153</v>
      </c>
      <c r="BM378" s="127" t="s">
        <v>843</v>
      </c>
    </row>
    <row r="379" spans="2:65" s="1" customFormat="1">
      <c r="B379" s="26"/>
      <c r="D379" s="129" t="s">
        <v>125</v>
      </c>
      <c r="F379" s="220" t="s">
        <v>844</v>
      </c>
      <c r="L379" s="26"/>
      <c r="M379" s="131"/>
      <c r="T379" s="46"/>
      <c r="AT379" s="14" t="s">
        <v>125</v>
      </c>
      <c r="AU379" s="14" t="s">
        <v>73</v>
      </c>
    </row>
    <row r="380" spans="2:65" s="1" customFormat="1" ht="24.15" customHeight="1">
      <c r="B380" s="116"/>
      <c r="C380" s="117" t="s">
        <v>845</v>
      </c>
      <c r="D380" s="117" t="s">
        <v>119</v>
      </c>
      <c r="E380" s="118" t="s">
        <v>846</v>
      </c>
      <c r="F380" s="119" t="s">
        <v>847</v>
      </c>
      <c r="G380" s="120" t="s">
        <v>148</v>
      </c>
      <c r="H380" s="121">
        <v>11</v>
      </c>
      <c r="I380" s="122"/>
      <c r="J380" s="122">
        <f>ROUND(I380*H380,2)</f>
        <v>0</v>
      </c>
      <c r="K380" s="119" t="s">
        <v>123</v>
      </c>
      <c r="L380" s="26"/>
      <c r="M380" s="123" t="s">
        <v>3</v>
      </c>
      <c r="N380" s="124" t="s">
        <v>36</v>
      </c>
      <c r="O380" s="125">
        <v>0.67300000000000004</v>
      </c>
      <c r="P380" s="125">
        <f>O380*H380</f>
        <v>7.4030000000000005</v>
      </c>
      <c r="Q380" s="125">
        <v>5.2941749999999999E-3</v>
      </c>
      <c r="R380" s="125">
        <f>Q380*H380</f>
        <v>5.8235925000000001E-2</v>
      </c>
      <c r="S380" s="125">
        <v>0</v>
      </c>
      <c r="T380" s="126">
        <f>S380*H380</f>
        <v>0</v>
      </c>
      <c r="AR380" s="127" t="s">
        <v>153</v>
      </c>
      <c r="AT380" s="127" t="s">
        <v>119</v>
      </c>
      <c r="AU380" s="127" t="s">
        <v>73</v>
      </c>
      <c r="AY380" s="14" t="s">
        <v>117</v>
      </c>
      <c r="BE380" s="128">
        <f>IF(N380="základní",J380,0)</f>
        <v>0</v>
      </c>
      <c r="BF380" s="128">
        <f>IF(N380="snížená",J380,0)</f>
        <v>0</v>
      </c>
      <c r="BG380" s="128">
        <f>IF(N380="zákl. přenesená",J380,0)</f>
        <v>0</v>
      </c>
      <c r="BH380" s="128">
        <f>IF(N380="sníž. přenesená",J380,0)</f>
        <v>0</v>
      </c>
      <c r="BI380" s="128">
        <f>IF(N380="nulová",J380,0)</f>
        <v>0</v>
      </c>
      <c r="BJ380" s="14" t="s">
        <v>14</v>
      </c>
      <c r="BK380" s="128">
        <f>ROUND(I380*H380,2)</f>
        <v>0</v>
      </c>
      <c r="BL380" s="14" t="s">
        <v>153</v>
      </c>
      <c r="BM380" s="127" t="s">
        <v>848</v>
      </c>
    </row>
    <row r="381" spans="2:65" s="1" customFormat="1">
      <c r="B381" s="26"/>
      <c r="D381" s="129" t="s">
        <v>125</v>
      </c>
      <c r="F381" s="220" t="s">
        <v>849</v>
      </c>
      <c r="L381" s="26"/>
      <c r="M381" s="131"/>
      <c r="T381" s="46"/>
      <c r="AT381" s="14" t="s">
        <v>125</v>
      </c>
      <c r="AU381" s="14" t="s">
        <v>73</v>
      </c>
    </row>
    <row r="382" spans="2:65" s="1" customFormat="1" ht="33" customHeight="1">
      <c r="B382" s="116"/>
      <c r="C382" s="117" t="s">
        <v>457</v>
      </c>
      <c r="D382" s="117" t="s">
        <v>119</v>
      </c>
      <c r="E382" s="118" t="s">
        <v>850</v>
      </c>
      <c r="F382" s="119" t="s">
        <v>851</v>
      </c>
      <c r="G382" s="120" t="s">
        <v>148</v>
      </c>
      <c r="H382" s="121">
        <v>80</v>
      </c>
      <c r="I382" s="122"/>
      <c r="J382" s="122">
        <f>ROUND(I382*H382,2)</f>
        <v>0</v>
      </c>
      <c r="K382" s="119" t="s">
        <v>123</v>
      </c>
      <c r="L382" s="26"/>
      <c r="M382" s="123" t="s">
        <v>3</v>
      </c>
      <c r="N382" s="124" t="s">
        <v>36</v>
      </c>
      <c r="O382" s="125">
        <v>0.78900000000000003</v>
      </c>
      <c r="P382" s="125">
        <f>O382*H382</f>
        <v>63.120000000000005</v>
      </c>
      <c r="Q382" s="125">
        <v>3.6424700000000001E-3</v>
      </c>
      <c r="R382" s="125">
        <f>Q382*H382</f>
        <v>0.29139760000000003</v>
      </c>
      <c r="S382" s="125">
        <v>0</v>
      </c>
      <c r="T382" s="126">
        <f>S382*H382</f>
        <v>0</v>
      </c>
      <c r="AR382" s="127" t="s">
        <v>153</v>
      </c>
      <c r="AT382" s="127" t="s">
        <v>119</v>
      </c>
      <c r="AU382" s="127" t="s">
        <v>73</v>
      </c>
      <c r="AY382" s="14" t="s">
        <v>117</v>
      </c>
      <c r="BE382" s="128">
        <f>IF(N382="základní",J382,0)</f>
        <v>0</v>
      </c>
      <c r="BF382" s="128">
        <f>IF(N382="snížená",J382,0)</f>
        <v>0</v>
      </c>
      <c r="BG382" s="128">
        <f>IF(N382="zákl. přenesená",J382,0)</f>
        <v>0</v>
      </c>
      <c r="BH382" s="128">
        <f>IF(N382="sníž. přenesená",J382,0)</f>
        <v>0</v>
      </c>
      <c r="BI382" s="128">
        <f>IF(N382="nulová",J382,0)</f>
        <v>0</v>
      </c>
      <c r="BJ382" s="14" t="s">
        <v>14</v>
      </c>
      <c r="BK382" s="128">
        <f>ROUND(I382*H382,2)</f>
        <v>0</v>
      </c>
      <c r="BL382" s="14" t="s">
        <v>153</v>
      </c>
      <c r="BM382" s="127" t="s">
        <v>852</v>
      </c>
    </row>
    <row r="383" spans="2:65" s="1" customFormat="1">
      <c r="B383" s="26"/>
      <c r="D383" s="129" t="s">
        <v>125</v>
      </c>
      <c r="F383" s="220" t="s">
        <v>853</v>
      </c>
      <c r="L383" s="26"/>
      <c r="M383" s="131"/>
      <c r="T383" s="46"/>
      <c r="AT383" s="14" t="s">
        <v>125</v>
      </c>
      <c r="AU383" s="14" t="s">
        <v>73</v>
      </c>
    </row>
    <row r="384" spans="2:65" s="1" customFormat="1" ht="33" customHeight="1">
      <c r="B384" s="116"/>
      <c r="C384" s="117" t="s">
        <v>854</v>
      </c>
      <c r="D384" s="117" t="s">
        <v>119</v>
      </c>
      <c r="E384" s="118" t="s">
        <v>855</v>
      </c>
      <c r="F384" s="119" t="s">
        <v>856</v>
      </c>
      <c r="G384" s="120" t="s">
        <v>148</v>
      </c>
      <c r="H384" s="121">
        <v>90</v>
      </c>
      <c r="I384" s="122"/>
      <c r="J384" s="122">
        <f>ROUND(I384*H384,2)</f>
        <v>0</v>
      </c>
      <c r="K384" s="119" t="s">
        <v>123</v>
      </c>
      <c r="L384" s="26"/>
      <c r="M384" s="123" t="s">
        <v>3</v>
      </c>
      <c r="N384" s="124" t="s">
        <v>36</v>
      </c>
      <c r="O384" s="125">
        <v>0.5</v>
      </c>
      <c r="P384" s="125">
        <f>O384*H384</f>
        <v>45</v>
      </c>
      <c r="Q384" s="125">
        <v>1.4841699999999999E-2</v>
      </c>
      <c r="R384" s="125">
        <f>Q384*H384</f>
        <v>1.335753</v>
      </c>
      <c r="S384" s="125">
        <v>0</v>
      </c>
      <c r="T384" s="126">
        <f>S384*H384</f>
        <v>0</v>
      </c>
      <c r="AR384" s="127" t="s">
        <v>153</v>
      </c>
      <c r="AT384" s="127" t="s">
        <v>119</v>
      </c>
      <c r="AU384" s="127" t="s">
        <v>73</v>
      </c>
      <c r="AY384" s="14" t="s">
        <v>117</v>
      </c>
      <c r="BE384" s="128">
        <f>IF(N384="základní",J384,0)</f>
        <v>0</v>
      </c>
      <c r="BF384" s="128">
        <f>IF(N384="snížená",J384,0)</f>
        <v>0</v>
      </c>
      <c r="BG384" s="128">
        <f>IF(N384="zákl. přenesená",J384,0)</f>
        <v>0</v>
      </c>
      <c r="BH384" s="128">
        <f>IF(N384="sníž. přenesená",J384,0)</f>
        <v>0</v>
      </c>
      <c r="BI384" s="128">
        <f>IF(N384="nulová",J384,0)</f>
        <v>0</v>
      </c>
      <c r="BJ384" s="14" t="s">
        <v>14</v>
      </c>
      <c r="BK384" s="128">
        <f>ROUND(I384*H384,2)</f>
        <v>0</v>
      </c>
      <c r="BL384" s="14" t="s">
        <v>153</v>
      </c>
      <c r="BM384" s="127" t="s">
        <v>857</v>
      </c>
    </row>
    <row r="385" spans="2:65" s="1" customFormat="1">
      <c r="B385" s="26"/>
      <c r="D385" s="129" t="s">
        <v>125</v>
      </c>
      <c r="F385" s="220" t="s">
        <v>858</v>
      </c>
      <c r="L385" s="26"/>
      <c r="M385" s="131"/>
      <c r="T385" s="46"/>
      <c r="AT385" s="14" t="s">
        <v>125</v>
      </c>
      <c r="AU385" s="14" t="s">
        <v>73</v>
      </c>
    </row>
    <row r="386" spans="2:65" s="1" customFormat="1" ht="24.15" customHeight="1">
      <c r="B386" s="116"/>
      <c r="C386" s="117" t="s">
        <v>460</v>
      </c>
      <c r="D386" s="117" t="s">
        <v>119</v>
      </c>
      <c r="E386" s="118" t="s">
        <v>859</v>
      </c>
      <c r="F386" s="119" t="s">
        <v>860</v>
      </c>
      <c r="G386" s="120" t="s">
        <v>258</v>
      </c>
      <c r="H386" s="121">
        <v>5</v>
      </c>
      <c r="I386" s="122"/>
      <c r="J386" s="122">
        <f>ROUND(I386*H386,2)</f>
        <v>0</v>
      </c>
      <c r="K386" s="119" t="s">
        <v>123</v>
      </c>
      <c r="L386" s="26"/>
      <c r="M386" s="123" t="s">
        <v>3</v>
      </c>
      <c r="N386" s="124" t="s">
        <v>36</v>
      </c>
      <c r="O386" s="125">
        <v>0.16</v>
      </c>
      <c r="P386" s="125">
        <f>O386*H386</f>
        <v>0.8</v>
      </c>
      <c r="Q386" s="125">
        <v>2.1004850000000001E-4</v>
      </c>
      <c r="R386" s="125">
        <f>Q386*H386</f>
        <v>1.0502425E-3</v>
      </c>
      <c r="S386" s="125">
        <v>0</v>
      </c>
      <c r="T386" s="126">
        <f>S386*H386</f>
        <v>0</v>
      </c>
      <c r="AR386" s="127" t="s">
        <v>153</v>
      </c>
      <c r="AT386" s="127" t="s">
        <v>119</v>
      </c>
      <c r="AU386" s="127" t="s">
        <v>73</v>
      </c>
      <c r="AY386" s="14" t="s">
        <v>117</v>
      </c>
      <c r="BE386" s="128">
        <f>IF(N386="základní",J386,0)</f>
        <v>0</v>
      </c>
      <c r="BF386" s="128">
        <f>IF(N386="snížená",J386,0)</f>
        <v>0</v>
      </c>
      <c r="BG386" s="128">
        <f>IF(N386="zákl. přenesená",J386,0)</f>
        <v>0</v>
      </c>
      <c r="BH386" s="128">
        <f>IF(N386="sníž. přenesená",J386,0)</f>
        <v>0</v>
      </c>
      <c r="BI386" s="128">
        <f>IF(N386="nulová",J386,0)</f>
        <v>0</v>
      </c>
      <c r="BJ386" s="14" t="s">
        <v>14</v>
      </c>
      <c r="BK386" s="128">
        <f>ROUND(I386*H386,2)</f>
        <v>0</v>
      </c>
      <c r="BL386" s="14" t="s">
        <v>153</v>
      </c>
      <c r="BM386" s="127" t="s">
        <v>861</v>
      </c>
    </row>
    <row r="387" spans="2:65" s="1" customFormat="1">
      <c r="B387" s="26"/>
      <c r="D387" s="129" t="s">
        <v>125</v>
      </c>
      <c r="F387" s="220" t="s">
        <v>862</v>
      </c>
      <c r="L387" s="26"/>
      <c r="M387" s="131"/>
      <c r="T387" s="46"/>
      <c r="AT387" s="14" t="s">
        <v>125</v>
      </c>
      <c r="AU387" s="14" t="s">
        <v>73</v>
      </c>
    </row>
    <row r="388" spans="2:65" s="1" customFormat="1" ht="24.15" customHeight="1">
      <c r="B388" s="116"/>
      <c r="C388" s="117" t="s">
        <v>863</v>
      </c>
      <c r="D388" s="117" t="s">
        <v>119</v>
      </c>
      <c r="E388" s="118" t="s">
        <v>864</v>
      </c>
      <c r="F388" s="119" t="s">
        <v>865</v>
      </c>
      <c r="G388" s="120" t="s">
        <v>258</v>
      </c>
      <c r="H388" s="121">
        <v>10</v>
      </c>
      <c r="I388" s="122"/>
      <c r="J388" s="122">
        <f>ROUND(I388*H388,2)</f>
        <v>0</v>
      </c>
      <c r="K388" s="119" t="s">
        <v>123</v>
      </c>
      <c r="L388" s="26"/>
      <c r="M388" s="123" t="s">
        <v>3</v>
      </c>
      <c r="N388" s="124" t="s">
        <v>36</v>
      </c>
      <c r="O388" s="125">
        <v>0.2</v>
      </c>
      <c r="P388" s="125">
        <f>O388*H388</f>
        <v>2</v>
      </c>
      <c r="Q388" s="125">
        <v>3.4004849999999997E-4</v>
      </c>
      <c r="R388" s="125">
        <f>Q388*H388</f>
        <v>3.400485E-3</v>
      </c>
      <c r="S388" s="125">
        <v>0</v>
      </c>
      <c r="T388" s="126">
        <f>S388*H388</f>
        <v>0</v>
      </c>
      <c r="AR388" s="127" t="s">
        <v>153</v>
      </c>
      <c r="AT388" s="127" t="s">
        <v>119</v>
      </c>
      <c r="AU388" s="127" t="s">
        <v>73</v>
      </c>
      <c r="AY388" s="14" t="s">
        <v>117</v>
      </c>
      <c r="BE388" s="128">
        <f>IF(N388="základní",J388,0)</f>
        <v>0</v>
      </c>
      <c r="BF388" s="128">
        <f>IF(N388="snížená",J388,0)</f>
        <v>0</v>
      </c>
      <c r="BG388" s="128">
        <f>IF(N388="zákl. přenesená",J388,0)</f>
        <v>0</v>
      </c>
      <c r="BH388" s="128">
        <f>IF(N388="sníž. přenesená",J388,0)</f>
        <v>0</v>
      </c>
      <c r="BI388" s="128">
        <f>IF(N388="nulová",J388,0)</f>
        <v>0</v>
      </c>
      <c r="BJ388" s="14" t="s">
        <v>14</v>
      </c>
      <c r="BK388" s="128">
        <f>ROUND(I388*H388,2)</f>
        <v>0</v>
      </c>
      <c r="BL388" s="14" t="s">
        <v>153</v>
      </c>
      <c r="BM388" s="127" t="s">
        <v>866</v>
      </c>
    </row>
    <row r="389" spans="2:65" s="1" customFormat="1">
      <c r="B389" s="26"/>
      <c r="D389" s="129" t="s">
        <v>125</v>
      </c>
      <c r="F389" s="220" t="s">
        <v>867</v>
      </c>
      <c r="L389" s="26"/>
      <c r="M389" s="131"/>
      <c r="T389" s="46"/>
      <c r="AT389" s="14" t="s">
        <v>125</v>
      </c>
      <c r="AU389" s="14" t="s">
        <v>73</v>
      </c>
    </row>
    <row r="390" spans="2:65" s="1" customFormat="1" ht="24.15" customHeight="1">
      <c r="B390" s="116"/>
      <c r="C390" s="117" t="s">
        <v>463</v>
      </c>
      <c r="D390" s="117" t="s">
        <v>119</v>
      </c>
      <c r="E390" s="118" t="s">
        <v>868</v>
      </c>
      <c r="F390" s="119" t="s">
        <v>869</v>
      </c>
      <c r="G390" s="120" t="s">
        <v>258</v>
      </c>
      <c r="H390" s="121">
        <v>10</v>
      </c>
      <c r="I390" s="122"/>
      <c r="J390" s="122">
        <f>ROUND(I390*H390,2)</f>
        <v>0</v>
      </c>
      <c r="K390" s="119" t="s">
        <v>123</v>
      </c>
      <c r="L390" s="26"/>
      <c r="M390" s="123" t="s">
        <v>3</v>
      </c>
      <c r="N390" s="124" t="s">
        <v>36</v>
      </c>
      <c r="O390" s="125">
        <v>0.22</v>
      </c>
      <c r="P390" s="125">
        <f>O390*H390</f>
        <v>2.2000000000000002</v>
      </c>
      <c r="Q390" s="125">
        <v>5.0004849999999996E-4</v>
      </c>
      <c r="R390" s="125">
        <f>Q390*H390</f>
        <v>5.0004849999999998E-3</v>
      </c>
      <c r="S390" s="125">
        <v>0</v>
      </c>
      <c r="T390" s="126">
        <f>S390*H390</f>
        <v>0</v>
      </c>
      <c r="AR390" s="127" t="s">
        <v>153</v>
      </c>
      <c r="AT390" s="127" t="s">
        <v>119</v>
      </c>
      <c r="AU390" s="127" t="s">
        <v>73</v>
      </c>
      <c r="AY390" s="14" t="s">
        <v>117</v>
      </c>
      <c r="BE390" s="128">
        <f>IF(N390="základní",J390,0)</f>
        <v>0</v>
      </c>
      <c r="BF390" s="128">
        <f>IF(N390="snížená",J390,0)</f>
        <v>0</v>
      </c>
      <c r="BG390" s="128">
        <f>IF(N390="zákl. přenesená",J390,0)</f>
        <v>0</v>
      </c>
      <c r="BH390" s="128">
        <f>IF(N390="sníž. přenesená",J390,0)</f>
        <v>0</v>
      </c>
      <c r="BI390" s="128">
        <f>IF(N390="nulová",J390,0)</f>
        <v>0</v>
      </c>
      <c r="BJ390" s="14" t="s">
        <v>14</v>
      </c>
      <c r="BK390" s="128">
        <f>ROUND(I390*H390,2)</f>
        <v>0</v>
      </c>
      <c r="BL390" s="14" t="s">
        <v>153</v>
      </c>
      <c r="BM390" s="127" t="s">
        <v>870</v>
      </c>
    </row>
    <row r="391" spans="2:65" s="1" customFormat="1">
      <c r="B391" s="26"/>
      <c r="D391" s="129" t="s">
        <v>125</v>
      </c>
      <c r="F391" s="220" t="s">
        <v>871</v>
      </c>
      <c r="L391" s="26"/>
      <c r="M391" s="131"/>
      <c r="T391" s="46"/>
      <c r="AT391" s="14" t="s">
        <v>125</v>
      </c>
      <c r="AU391" s="14" t="s">
        <v>73</v>
      </c>
    </row>
    <row r="392" spans="2:65" s="1" customFormat="1" ht="24.15" customHeight="1">
      <c r="B392" s="116"/>
      <c r="C392" s="117" t="s">
        <v>872</v>
      </c>
      <c r="D392" s="117" t="s">
        <v>119</v>
      </c>
      <c r="E392" s="118" t="s">
        <v>873</v>
      </c>
      <c r="F392" s="119" t="s">
        <v>874</v>
      </c>
      <c r="G392" s="120" t="s">
        <v>258</v>
      </c>
      <c r="H392" s="121">
        <v>5</v>
      </c>
      <c r="I392" s="122"/>
      <c r="J392" s="122">
        <f>ROUND(I392*H392,2)</f>
        <v>0</v>
      </c>
      <c r="K392" s="119" t="s">
        <v>123</v>
      </c>
      <c r="L392" s="26"/>
      <c r="M392" s="123" t="s">
        <v>3</v>
      </c>
      <c r="N392" s="124" t="s">
        <v>36</v>
      </c>
      <c r="O392" s="125">
        <v>0.26</v>
      </c>
      <c r="P392" s="125">
        <f>O392*H392</f>
        <v>1.3</v>
      </c>
      <c r="Q392" s="125">
        <v>7.0004850000000005E-4</v>
      </c>
      <c r="R392" s="125">
        <f>Q392*H392</f>
        <v>3.5002425000000004E-3</v>
      </c>
      <c r="S392" s="125">
        <v>0</v>
      </c>
      <c r="T392" s="126">
        <f>S392*H392</f>
        <v>0</v>
      </c>
      <c r="AR392" s="127" t="s">
        <v>153</v>
      </c>
      <c r="AT392" s="127" t="s">
        <v>119</v>
      </c>
      <c r="AU392" s="127" t="s">
        <v>73</v>
      </c>
      <c r="AY392" s="14" t="s">
        <v>117</v>
      </c>
      <c r="BE392" s="128">
        <f>IF(N392="základní",J392,0)</f>
        <v>0</v>
      </c>
      <c r="BF392" s="128">
        <f>IF(N392="snížená",J392,0)</f>
        <v>0</v>
      </c>
      <c r="BG392" s="128">
        <f>IF(N392="zákl. přenesená",J392,0)</f>
        <v>0</v>
      </c>
      <c r="BH392" s="128">
        <f>IF(N392="sníž. přenesená",J392,0)</f>
        <v>0</v>
      </c>
      <c r="BI392" s="128">
        <f>IF(N392="nulová",J392,0)</f>
        <v>0</v>
      </c>
      <c r="BJ392" s="14" t="s">
        <v>14</v>
      </c>
      <c r="BK392" s="128">
        <f>ROUND(I392*H392,2)</f>
        <v>0</v>
      </c>
      <c r="BL392" s="14" t="s">
        <v>153</v>
      </c>
      <c r="BM392" s="127" t="s">
        <v>875</v>
      </c>
    </row>
    <row r="393" spans="2:65" s="1" customFormat="1">
      <c r="B393" s="26"/>
      <c r="D393" s="129" t="s">
        <v>125</v>
      </c>
      <c r="F393" s="220" t="s">
        <v>876</v>
      </c>
      <c r="L393" s="26"/>
      <c r="M393" s="131"/>
      <c r="T393" s="46"/>
      <c r="AT393" s="14" t="s">
        <v>125</v>
      </c>
      <c r="AU393" s="14" t="s">
        <v>73</v>
      </c>
    </row>
    <row r="394" spans="2:65" s="1" customFormat="1" ht="24.15" customHeight="1">
      <c r="B394" s="116"/>
      <c r="C394" s="117" t="s">
        <v>465</v>
      </c>
      <c r="D394" s="117" t="s">
        <v>119</v>
      </c>
      <c r="E394" s="118" t="s">
        <v>877</v>
      </c>
      <c r="F394" s="119" t="s">
        <v>878</v>
      </c>
      <c r="G394" s="120" t="s">
        <v>258</v>
      </c>
      <c r="H394" s="121">
        <v>5</v>
      </c>
      <c r="I394" s="122"/>
      <c r="J394" s="122">
        <f>ROUND(I394*H394,2)</f>
        <v>0</v>
      </c>
      <c r="K394" s="119" t="s">
        <v>123</v>
      </c>
      <c r="L394" s="26"/>
      <c r="M394" s="123" t="s">
        <v>3</v>
      </c>
      <c r="N394" s="124" t="s">
        <v>36</v>
      </c>
      <c r="O394" s="125">
        <v>0.41</v>
      </c>
      <c r="P394" s="125">
        <f>O394*H394</f>
        <v>2.0499999999999998</v>
      </c>
      <c r="Q394" s="125">
        <v>1.6800484999999999E-3</v>
      </c>
      <c r="R394" s="125">
        <f>Q394*H394</f>
        <v>8.4002425000000002E-3</v>
      </c>
      <c r="S394" s="125">
        <v>0</v>
      </c>
      <c r="T394" s="126">
        <f>S394*H394</f>
        <v>0</v>
      </c>
      <c r="AR394" s="127" t="s">
        <v>153</v>
      </c>
      <c r="AT394" s="127" t="s">
        <v>119</v>
      </c>
      <c r="AU394" s="127" t="s">
        <v>73</v>
      </c>
      <c r="AY394" s="14" t="s">
        <v>117</v>
      </c>
      <c r="BE394" s="128">
        <f>IF(N394="základní",J394,0)</f>
        <v>0</v>
      </c>
      <c r="BF394" s="128">
        <f>IF(N394="snížená",J394,0)</f>
        <v>0</v>
      </c>
      <c r="BG394" s="128">
        <f>IF(N394="zákl. přenesená",J394,0)</f>
        <v>0</v>
      </c>
      <c r="BH394" s="128">
        <f>IF(N394="sníž. přenesená",J394,0)</f>
        <v>0</v>
      </c>
      <c r="BI394" s="128">
        <f>IF(N394="nulová",J394,0)</f>
        <v>0</v>
      </c>
      <c r="BJ394" s="14" t="s">
        <v>14</v>
      </c>
      <c r="BK394" s="128">
        <f>ROUND(I394*H394,2)</f>
        <v>0</v>
      </c>
      <c r="BL394" s="14" t="s">
        <v>153</v>
      </c>
      <c r="BM394" s="127" t="s">
        <v>879</v>
      </c>
    </row>
    <row r="395" spans="2:65" s="1" customFormat="1">
      <c r="B395" s="26"/>
      <c r="D395" s="129" t="s">
        <v>125</v>
      </c>
      <c r="F395" s="220" t="s">
        <v>880</v>
      </c>
      <c r="L395" s="26"/>
      <c r="M395" s="131"/>
      <c r="T395" s="46"/>
      <c r="AT395" s="14" t="s">
        <v>125</v>
      </c>
      <c r="AU395" s="14" t="s">
        <v>73</v>
      </c>
    </row>
    <row r="396" spans="2:65" s="1" customFormat="1" ht="24.15" customHeight="1">
      <c r="B396" s="116"/>
      <c r="C396" s="117" t="s">
        <v>881</v>
      </c>
      <c r="D396" s="117" t="s">
        <v>119</v>
      </c>
      <c r="E396" s="118" t="s">
        <v>882</v>
      </c>
      <c r="F396" s="119" t="s">
        <v>883</v>
      </c>
      <c r="G396" s="120" t="s">
        <v>816</v>
      </c>
      <c r="H396" s="121">
        <v>4</v>
      </c>
      <c r="I396" s="122"/>
      <c r="J396" s="122">
        <f>ROUND(I396*H396,2)</f>
        <v>0</v>
      </c>
      <c r="K396" s="119" t="s">
        <v>3</v>
      </c>
      <c r="L396" s="26"/>
      <c r="M396" s="123" t="s">
        <v>3</v>
      </c>
      <c r="N396" s="124" t="s">
        <v>36</v>
      </c>
      <c r="O396" s="125">
        <v>0</v>
      </c>
      <c r="P396" s="125">
        <f>O396*H396</f>
        <v>0</v>
      </c>
      <c r="Q396" s="125">
        <v>0</v>
      </c>
      <c r="R396" s="125">
        <f>Q396*H396</f>
        <v>0</v>
      </c>
      <c r="S396" s="125">
        <v>0</v>
      </c>
      <c r="T396" s="126">
        <f>S396*H396</f>
        <v>0</v>
      </c>
      <c r="AR396" s="127" t="s">
        <v>153</v>
      </c>
      <c r="AT396" s="127" t="s">
        <v>119</v>
      </c>
      <c r="AU396" s="127" t="s">
        <v>73</v>
      </c>
      <c r="AY396" s="14" t="s">
        <v>117</v>
      </c>
      <c r="BE396" s="128">
        <f>IF(N396="základní",J396,0)</f>
        <v>0</v>
      </c>
      <c r="BF396" s="128">
        <f>IF(N396="snížená",J396,0)</f>
        <v>0</v>
      </c>
      <c r="BG396" s="128">
        <f>IF(N396="zákl. přenesená",J396,0)</f>
        <v>0</v>
      </c>
      <c r="BH396" s="128">
        <f>IF(N396="sníž. přenesená",J396,0)</f>
        <v>0</v>
      </c>
      <c r="BI396" s="128">
        <f>IF(N396="nulová",J396,0)</f>
        <v>0</v>
      </c>
      <c r="BJ396" s="14" t="s">
        <v>14</v>
      </c>
      <c r="BK396" s="128">
        <f>ROUND(I396*H396,2)</f>
        <v>0</v>
      </c>
      <c r="BL396" s="14" t="s">
        <v>153</v>
      </c>
      <c r="BM396" s="127" t="s">
        <v>884</v>
      </c>
    </row>
    <row r="397" spans="2:65" s="1" customFormat="1" ht="24.15" customHeight="1">
      <c r="B397" s="116"/>
      <c r="C397" s="117" t="s">
        <v>469</v>
      </c>
      <c r="D397" s="117" t="s">
        <v>119</v>
      </c>
      <c r="E397" s="118" t="s">
        <v>885</v>
      </c>
      <c r="F397" s="119" t="s">
        <v>886</v>
      </c>
      <c r="G397" s="120" t="s">
        <v>816</v>
      </c>
      <c r="H397" s="121">
        <v>3</v>
      </c>
      <c r="I397" s="122"/>
      <c r="J397" s="122">
        <f>ROUND(I397*H397,2)</f>
        <v>0</v>
      </c>
      <c r="K397" s="119" t="s">
        <v>3</v>
      </c>
      <c r="L397" s="26"/>
      <c r="M397" s="123" t="s">
        <v>3</v>
      </c>
      <c r="N397" s="124" t="s">
        <v>36</v>
      </c>
      <c r="O397" s="125">
        <v>0</v>
      </c>
      <c r="P397" s="125">
        <f>O397*H397</f>
        <v>0</v>
      </c>
      <c r="Q397" s="125">
        <v>0</v>
      </c>
      <c r="R397" s="125">
        <f>Q397*H397</f>
        <v>0</v>
      </c>
      <c r="S397" s="125">
        <v>0</v>
      </c>
      <c r="T397" s="126">
        <f>S397*H397</f>
        <v>0</v>
      </c>
      <c r="AR397" s="127" t="s">
        <v>153</v>
      </c>
      <c r="AT397" s="127" t="s">
        <v>119</v>
      </c>
      <c r="AU397" s="127" t="s">
        <v>73</v>
      </c>
      <c r="AY397" s="14" t="s">
        <v>117</v>
      </c>
      <c r="BE397" s="128">
        <f>IF(N397="základní",J397,0)</f>
        <v>0</v>
      </c>
      <c r="BF397" s="128">
        <f>IF(N397="snížená",J397,0)</f>
        <v>0</v>
      </c>
      <c r="BG397" s="128">
        <f>IF(N397="zákl. přenesená",J397,0)</f>
        <v>0</v>
      </c>
      <c r="BH397" s="128">
        <f>IF(N397="sníž. přenesená",J397,0)</f>
        <v>0</v>
      </c>
      <c r="BI397" s="128">
        <f>IF(N397="nulová",J397,0)</f>
        <v>0</v>
      </c>
      <c r="BJ397" s="14" t="s">
        <v>14</v>
      </c>
      <c r="BK397" s="128">
        <f>ROUND(I397*H397,2)</f>
        <v>0</v>
      </c>
      <c r="BL397" s="14" t="s">
        <v>153</v>
      </c>
      <c r="BM397" s="127" t="s">
        <v>887</v>
      </c>
    </row>
    <row r="398" spans="2:65" s="1" customFormat="1" ht="24.15" customHeight="1">
      <c r="B398" s="116"/>
      <c r="C398" s="117" t="s">
        <v>888</v>
      </c>
      <c r="D398" s="117" t="s">
        <v>119</v>
      </c>
      <c r="E398" s="118" t="s">
        <v>889</v>
      </c>
      <c r="F398" s="119" t="s">
        <v>890</v>
      </c>
      <c r="G398" s="120" t="s">
        <v>816</v>
      </c>
      <c r="H398" s="121">
        <v>5</v>
      </c>
      <c r="I398" s="122"/>
      <c r="J398" s="122">
        <f>ROUND(I398*H398,2)</f>
        <v>0</v>
      </c>
      <c r="K398" s="119" t="s">
        <v>3</v>
      </c>
      <c r="L398" s="26"/>
      <c r="M398" s="123" t="s">
        <v>3</v>
      </c>
      <c r="N398" s="124" t="s">
        <v>36</v>
      </c>
      <c r="O398" s="125">
        <v>0</v>
      </c>
      <c r="P398" s="125">
        <f>O398*H398</f>
        <v>0</v>
      </c>
      <c r="Q398" s="125">
        <v>0</v>
      </c>
      <c r="R398" s="125">
        <f>Q398*H398</f>
        <v>0</v>
      </c>
      <c r="S398" s="125">
        <v>0</v>
      </c>
      <c r="T398" s="126">
        <f>S398*H398</f>
        <v>0</v>
      </c>
      <c r="AR398" s="127" t="s">
        <v>153</v>
      </c>
      <c r="AT398" s="127" t="s">
        <v>119</v>
      </c>
      <c r="AU398" s="127" t="s">
        <v>73</v>
      </c>
      <c r="AY398" s="14" t="s">
        <v>117</v>
      </c>
      <c r="BE398" s="128">
        <f>IF(N398="základní",J398,0)</f>
        <v>0</v>
      </c>
      <c r="BF398" s="128">
        <f>IF(N398="snížená",J398,0)</f>
        <v>0</v>
      </c>
      <c r="BG398" s="128">
        <f>IF(N398="zákl. přenesená",J398,0)</f>
        <v>0</v>
      </c>
      <c r="BH398" s="128">
        <f>IF(N398="sníž. přenesená",J398,0)</f>
        <v>0</v>
      </c>
      <c r="BI398" s="128">
        <f>IF(N398="nulová",J398,0)</f>
        <v>0</v>
      </c>
      <c r="BJ398" s="14" t="s">
        <v>14</v>
      </c>
      <c r="BK398" s="128">
        <f>ROUND(I398*H398,2)</f>
        <v>0</v>
      </c>
      <c r="BL398" s="14" t="s">
        <v>153</v>
      </c>
      <c r="BM398" s="127" t="s">
        <v>891</v>
      </c>
    </row>
    <row r="399" spans="2:65" s="1" customFormat="1" ht="33" customHeight="1">
      <c r="B399" s="116"/>
      <c r="C399" s="117" t="s">
        <v>472</v>
      </c>
      <c r="D399" s="117" t="s">
        <v>119</v>
      </c>
      <c r="E399" s="118" t="s">
        <v>892</v>
      </c>
      <c r="F399" s="119" t="s">
        <v>893</v>
      </c>
      <c r="G399" s="120" t="s">
        <v>816</v>
      </c>
      <c r="H399" s="121">
        <v>4</v>
      </c>
      <c r="I399" s="122"/>
      <c r="J399" s="122">
        <f>ROUND(I399*H399,2)</f>
        <v>0</v>
      </c>
      <c r="K399" s="119" t="s">
        <v>3</v>
      </c>
      <c r="L399" s="26"/>
      <c r="M399" s="123" t="s">
        <v>3</v>
      </c>
      <c r="N399" s="124" t="s">
        <v>36</v>
      </c>
      <c r="O399" s="125">
        <v>0</v>
      </c>
      <c r="P399" s="125">
        <f>O399*H399</f>
        <v>0</v>
      </c>
      <c r="Q399" s="125">
        <v>0</v>
      </c>
      <c r="R399" s="125">
        <f>Q399*H399</f>
        <v>0</v>
      </c>
      <c r="S399" s="125">
        <v>0</v>
      </c>
      <c r="T399" s="126">
        <f>S399*H399</f>
        <v>0</v>
      </c>
      <c r="AR399" s="127" t="s">
        <v>153</v>
      </c>
      <c r="AT399" s="127" t="s">
        <v>119</v>
      </c>
      <c r="AU399" s="127" t="s">
        <v>73</v>
      </c>
      <c r="AY399" s="14" t="s">
        <v>117</v>
      </c>
      <c r="BE399" s="128">
        <f>IF(N399="základní",J399,0)</f>
        <v>0</v>
      </c>
      <c r="BF399" s="128">
        <f>IF(N399="snížená",J399,0)</f>
        <v>0</v>
      </c>
      <c r="BG399" s="128">
        <f>IF(N399="zákl. přenesená",J399,0)</f>
        <v>0</v>
      </c>
      <c r="BH399" s="128">
        <f>IF(N399="sníž. přenesená",J399,0)</f>
        <v>0</v>
      </c>
      <c r="BI399" s="128">
        <f>IF(N399="nulová",J399,0)</f>
        <v>0</v>
      </c>
      <c r="BJ399" s="14" t="s">
        <v>14</v>
      </c>
      <c r="BK399" s="128">
        <f>ROUND(I399*H399,2)</f>
        <v>0</v>
      </c>
      <c r="BL399" s="14" t="s">
        <v>153</v>
      </c>
      <c r="BM399" s="127" t="s">
        <v>894</v>
      </c>
    </row>
    <row r="400" spans="2:65" s="1" customFormat="1" ht="37.950000000000003" customHeight="1">
      <c r="B400" s="116"/>
      <c r="C400" s="117" t="s">
        <v>895</v>
      </c>
      <c r="D400" s="117" t="s">
        <v>119</v>
      </c>
      <c r="E400" s="118" t="s">
        <v>896</v>
      </c>
      <c r="F400" s="119" t="s">
        <v>897</v>
      </c>
      <c r="G400" s="120" t="s">
        <v>148</v>
      </c>
      <c r="H400" s="121">
        <v>192</v>
      </c>
      <c r="I400" s="122"/>
      <c r="J400" s="122">
        <f>ROUND(I400*H400,2)</f>
        <v>0</v>
      </c>
      <c r="K400" s="119" t="s">
        <v>123</v>
      </c>
      <c r="L400" s="26"/>
      <c r="M400" s="123" t="s">
        <v>3</v>
      </c>
      <c r="N400" s="124" t="s">
        <v>36</v>
      </c>
      <c r="O400" s="125">
        <v>0.13600000000000001</v>
      </c>
      <c r="P400" s="125">
        <f>O400*H400</f>
        <v>26.112000000000002</v>
      </c>
      <c r="Q400" s="125">
        <v>3.4898049999999999E-4</v>
      </c>
      <c r="R400" s="125">
        <f>Q400*H400</f>
        <v>6.7004255999999998E-2</v>
      </c>
      <c r="S400" s="125">
        <v>0</v>
      </c>
      <c r="T400" s="126">
        <f>S400*H400</f>
        <v>0</v>
      </c>
      <c r="AR400" s="127" t="s">
        <v>153</v>
      </c>
      <c r="AT400" s="127" t="s">
        <v>119</v>
      </c>
      <c r="AU400" s="127" t="s">
        <v>73</v>
      </c>
      <c r="AY400" s="14" t="s">
        <v>117</v>
      </c>
      <c r="BE400" s="128">
        <f>IF(N400="základní",J400,0)</f>
        <v>0</v>
      </c>
      <c r="BF400" s="128">
        <f>IF(N400="snížená",J400,0)</f>
        <v>0</v>
      </c>
      <c r="BG400" s="128">
        <f>IF(N400="zákl. přenesená",J400,0)</f>
        <v>0</v>
      </c>
      <c r="BH400" s="128">
        <f>IF(N400="sníž. přenesená",J400,0)</f>
        <v>0</v>
      </c>
      <c r="BI400" s="128">
        <f>IF(N400="nulová",J400,0)</f>
        <v>0</v>
      </c>
      <c r="BJ400" s="14" t="s">
        <v>14</v>
      </c>
      <c r="BK400" s="128">
        <f>ROUND(I400*H400,2)</f>
        <v>0</v>
      </c>
      <c r="BL400" s="14" t="s">
        <v>153</v>
      </c>
      <c r="BM400" s="127" t="s">
        <v>898</v>
      </c>
    </row>
    <row r="401" spans="2:65" s="1" customFormat="1">
      <c r="B401" s="26"/>
      <c r="D401" s="129" t="s">
        <v>125</v>
      </c>
      <c r="F401" s="220" t="s">
        <v>899</v>
      </c>
      <c r="L401" s="26"/>
      <c r="M401" s="131"/>
      <c r="T401" s="46"/>
      <c r="AT401" s="14" t="s">
        <v>125</v>
      </c>
      <c r="AU401" s="14" t="s">
        <v>73</v>
      </c>
    </row>
    <row r="402" spans="2:65" s="1" customFormat="1" ht="33" customHeight="1">
      <c r="B402" s="116"/>
      <c r="C402" s="117" t="s">
        <v>475</v>
      </c>
      <c r="D402" s="117" t="s">
        <v>119</v>
      </c>
      <c r="E402" s="118" t="s">
        <v>900</v>
      </c>
      <c r="F402" s="119" t="s">
        <v>901</v>
      </c>
      <c r="G402" s="120" t="s">
        <v>148</v>
      </c>
      <c r="H402" s="121">
        <v>192</v>
      </c>
      <c r="I402" s="122"/>
      <c r="J402" s="122">
        <f>ROUND(I402*H402,2)</f>
        <v>0</v>
      </c>
      <c r="K402" s="119" t="s">
        <v>123</v>
      </c>
      <c r="L402" s="26"/>
      <c r="M402" s="123" t="s">
        <v>3</v>
      </c>
      <c r="N402" s="124" t="s">
        <v>36</v>
      </c>
      <c r="O402" s="125">
        <v>8.2000000000000003E-2</v>
      </c>
      <c r="P402" s="125">
        <f>O402*H402</f>
        <v>15.744</v>
      </c>
      <c r="Q402" s="125">
        <v>1.0000000000000001E-5</v>
      </c>
      <c r="R402" s="125">
        <f>Q402*H402</f>
        <v>1.9200000000000003E-3</v>
      </c>
      <c r="S402" s="125">
        <v>0</v>
      </c>
      <c r="T402" s="126">
        <f>S402*H402</f>
        <v>0</v>
      </c>
      <c r="AR402" s="127" t="s">
        <v>153</v>
      </c>
      <c r="AT402" s="127" t="s">
        <v>119</v>
      </c>
      <c r="AU402" s="127" t="s">
        <v>73</v>
      </c>
      <c r="AY402" s="14" t="s">
        <v>117</v>
      </c>
      <c r="BE402" s="128">
        <f>IF(N402="základní",J402,0)</f>
        <v>0</v>
      </c>
      <c r="BF402" s="128">
        <f>IF(N402="snížená",J402,0)</f>
        <v>0</v>
      </c>
      <c r="BG402" s="128">
        <f>IF(N402="zákl. přenesená",J402,0)</f>
        <v>0</v>
      </c>
      <c r="BH402" s="128">
        <f>IF(N402="sníž. přenesená",J402,0)</f>
        <v>0</v>
      </c>
      <c r="BI402" s="128">
        <f>IF(N402="nulová",J402,0)</f>
        <v>0</v>
      </c>
      <c r="BJ402" s="14" t="s">
        <v>14</v>
      </c>
      <c r="BK402" s="128">
        <f>ROUND(I402*H402,2)</f>
        <v>0</v>
      </c>
      <c r="BL402" s="14" t="s">
        <v>153</v>
      </c>
      <c r="BM402" s="127" t="s">
        <v>902</v>
      </c>
    </row>
    <row r="403" spans="2:65" s="1" customFormat="1">
      <c r="B403" s="26"/>
      <c r="D403" s="129" t="s">
        <v>125</v>
      </c>
      <c r="F403" s="220" t="s">
        <v>903</v>
      </c>
      <c r="L403" s="26"/>
      <c r="M403" s="131"/>
      <c r="T403" s="46"/>
      <c r="AT403" s="14" t="s">
        <v>125</v>
      </c>
      <c r="AU403" s="14" t="s">
        <v>73</v>
      </c>
    </row>
    <row r="404" spans="2:65" s="1" customFormat="1" ht="44.25" customHeight="1">
      <c r="B404" s="116"/>
      <c r="C404" s="117" t="s">
        <v>904</v>
      </c>
      <c r="D404" s="117" t="s">
        <v>119</v>
      </c>
      <c r="E404" s="118" t="s">
        <v>905</v>
      </c>
      <c r="F404" s="119" t="s">
        <v>906</v>
      </c>
      <c r="G404" s="120" t="s">
        <v>907</v>
      </c>
      <c r="H404" s="121">
        <v>3594.47</v>
      </c>
      <c r="I404" s="122"/>
      <c r="J404" s="122">
        <f>ROUND(I404*H404,2)</f>
        <v>0</v>
      </c>
      <c r="K404" s="119" t="s">
        <v>123</v>
      </c>
      <c r="L404" s="26"/>
      <c r="M404" s="123" t="s">
        <v>3</v>
      </c>
      <c r="N404" s="124" t="s">
        <v>36</v>
      </c>
      <c r="O404" s="125">
        <v>0</v>
      </c>
      <c r="P404" s="125">
        <f>O404*H404</f>
        <v>0</v>
      </c>
      <c r="Q404" s="125">
        <v>0</v>
      </c>
      <c r="R404" s="125">
        <f>Q404*H404</f>
        <v>0</v>
      </c>
      <c r="S404" s="125">
        <v>0</v>
      </c>
      <c r="T404" s="126">
        <f>S404*H404</f>
        <v>0</v>
      </c>
      <c r="AR404" s="127" t="s">
        <v>153</v>
      </c>
      <c r="AT404" s="127" t="s">
        <v>119</v>
      </c>
      <c r="AU404" s="127" t="s">
        <v>73</v>
      </c>
      <c r="AY404" s="14" t="s">
        <v>117</v>
      </c>
      <c r="BE404" s="128">
        <f>IF(N404="základní",J404,0)</f>
        <v>0</v>
      </c>
      <c r="BF404" s="128">
        <f>IF(N404="snížená",J404,0)</f>
        <v>0</v>
      </c>
      <c r="BG404" s="128">
        <f>IF(N404="zákl. přenesená",J404,0)</f>
        <v>0</v>
      </c>
      <c r="BH404" s="128">
        <f>IF(N404="sníž. přenesená",J404,0)</f>
        <v>0</v>
      </c>
      <c r="BI404" s="128">
        <f>IF(N404="nulová",J404,0)</f>
        <v>0</v>
      </c>
      <c r="BJ404" s="14" t="s">
        <v>14</v>
      </c>
      <c r="BK404" s="128">
        <f>ROUND(I404*H404,2)</f>
        <v>0</v>
      </c>
      <c r="BL404" s="14" t="s">
        <v>153</v>
      </c>
      <c r="BM404" s="127" t="s">
        <v>908</v>
      </c>
    </row>
    <row r="405" spans="2:65" s="1" customFormat="1">
      <c r="B405" s="26"/>
      <c r="D405" s="129" t="s">
        <v>125</v>
      </c>
      <c r="F405" s="130" t="s">
        <v>909</v>
      </c>
      <c r="L405" s="26"/>
      <c r="M405" s="131"/>
      <c r="T405" s="46"/>
      <c r="AT405" s="14" t="s">
        <v>125</v>
      </c>
      <c r="AU405" s="14" t="s">
        <v>73</v>
      </c>
    </row>
    <row r="406" spans="2:65" s="11" customFormat="1" ht="25.95" customHeight="1">
      <c r="B406" s="105"/>
      <c r="D406" s="106" t="s">
        <v>64</v>
      </c>
      <c r="E406" s="107" t="s">
        <v>910</v>
      </c>
      <c r="F406" s="107" t="s">
        <v>911</v>
      </c>
      <c r="J406" s="108">
        <f>BK406</f>
        <v>0</v>
      </c>
      <c r="L406" s="105"/>
      <c r="M406" s="109"/>
      <c r="P406" s="110">
        <f>P407+P409+P411</f>
        <v>0</v>
      </c>
      <c r="R406" s="110">
        <f>R407+R409+R411</f>
        <v>0</v>
      </c>
      <c r="T406" s="111">
        <f>T407+T409+T411</f>
        <v>0</v>
      </c>
      <c r="AR406" s="106" t="s">
        <v>136</v>
      </c>
      <c r="AT406" s="112" t="s">
        <v>64</v>
      </c>
      <c r="AU406" s="112" t="s">
        <v>65</v>
      </c>
      <c r="AY406" s="106" t="s">
        <v>117</v>
      </c>
      <c r="BK406" s="113">
        <f>BK407+BK409+BK411</f>
        <v>0</v>
      </c>
    </row>
    <row r="407" spans="2:65" s="11" customFormat="1" ht="22.95" customHeight="1">
      <c r="B407" s="105"/>
      <c r="D407" s="106" t="s">
        <v>64</v>
      </c>
      <c r="E407" s="114" t="s">
        <v>912</v>
      </c>
      <c r="F407" s="114" t="s">
        <v>913</v>
      </c>
      <c r="J407" s="115">
        <f>BK407</f>
        <v>0</v>
      </c>
      <c r="L407" s="105"/>
      <c r="M407" s="109"/>
      <c r="P407" s="110">
        <f>P408</f>
        <v>0</v>
      </c>
      <c r="R407" s="110">
        <f>R408</f>
        <v>0</v>
      </c>
      <c r="T407" s="111">
        <f>T408</f>
        <v>0</v>
      </c>
      <c r="AR407" s="106" t="s">
        <v>136</v>
      </c>
      <c r="AT407" s="112" t="s">
        <v>64</v>
      </c>
      <c r="AU407" s="112" t="s">
        <v>14</v>
      </c>
      <c r="AY407" s="106" t="s">
        <v>117</v>
      </c>
      <c r="BK407" s="113">
        <f>BK408</f>
        <v>0</v>
      </c>
    </row>
    <row r="408" spans="2:65" s="1" customFormat="1" ht="16.5" customHeight="1">
      <c r="B408" s="116"/>
      <c r="C408" s="117" t="s">
        <v>477</v>
      </c>
      <c r="D408" s="117" t="s">
        <v>119</v>
      </c>
      <c r="E408" s="118" t="s">
        <v>914</v>
      </c>
      <c r="F408" s="119" t="s">
        <v>915</v>
      </c>
      <c r="G408" s="120" t="s">
        <v>916</v>
      </c>
      <c r="H408" s="121">
        <v>1</v>
      </c>
      <c r="I408" s="122"/>
      <c r="J408" s="122">
        <f>ROUND(I408*H408,2)</f>
        <v>0</v>
      </c>
      <c r="K408" s="119" t="s">
        <v>3</v>
      </c>
      <c r="L408" s="26"/>
      <c r="M408" s="123" t="s">
        <v>3</v>
      </c>
      <c r="N408" s="124" t="s">
        <v>36</v>
      </c>
      <c r="O408" s="125">
        <v>0</v>
      </c>
      <c r="P408" s="125">
        <f>O408*H408</f>
        <v>0</v>
      </c>
      <c r="Q408" s="125">
        <v>0</v>
      </c>
      <c r="R408" s="125">
        <f>Q408*H408</f>
        <v>0</v>
      </c>
      <c r="S408" s="125">
        <v>0</v>
      </c>
      <c r="T408" s="126">
        <f>S408*H408</f>
        <v>0</v>
      </c>
      <c r="AR408" s="127" t="s">
        <v>124</v>
      </c>
      <c r="AT408" s="127" t="s">
        <v>119</v>
      </c>
      <c r="AU408" s="127" t="s">
        <v>73</v>
      </c>
      <c r="AY408" s="14" t="s">
        <v>117</v>
      </c>
      <c r="BE408" s="128">
        <f>IF(N408="základní",J408,0)</f>
        <v>0</v>
      </c>
      <c r="BF408" s="128">
        <f>IF(N408="snížená",J408,0)</f>
        <v>0</v>
      </c>
      <c r="BG408" s="128">
        <f>IF(N408="zákl. přenesená",J408,0)</f>
        <v>0</v>
      </c>
      <c r="BH408" s="128">
        <f>IF(N408="sníž. přenesená",J408,0)</f>
        <v>0</v>
      </c>
      <c r="BI408" s="128">
        <f>IF(N408="nulová",J408,0)</f>
        <v>0</v>
      </c>
      <c r="BJ408" s="14" t="s">
        <v>14</v>
      </c>
      <c r="BK408" s="128">
        <f>ROUND(I408*H408,2)</f>
        <v>0</v>
      </c>
      <c r="BL408" s="14" t="s">
        <v>124</v>
      </c>
      <c r="BM408" s="127" t="s">
        <v>917</v>
      </c>
    </row>
    <row r="409" spans="2:65" s="11" customFormat="1" ht="22.95" customHeight="1">
      <c r="B409" s="105"/>
      <c r="D409" s="106" t="s">
        <v>64</v>
      </c>
      <c r="E409" s="114" t="s">
        <v>918</v>
      </c>
      <c r="F409" s="114" t="s">
        <v>919</v>
      </c>
      <c r="J409" s="115">
        <f>BK409</f>
        <v>0</v>
      </c>
      <c r="L409" s="105"/>
      <c r="M409" s="109"/>
      <c r="P409" s="110">
        <f>P410</f>
        <v>0</v>
      </c>
      <c r="R409" s="110">
        <f>R410</f>
        <v>0</v>
      </c>
      <c r="T409" s="111">
        <f>T410</f>
        <v>0</v>
      </c>
      <c r="AR409" s="106" t="s">
        <v>136</v>
      </c>
      <c r="AT409" s="112" t="s">
        <v>64</v>
      </c>
      <c r="AU409" s="112" t="s">
        <v>14</v>
      </c>
      <c r="AY409" s="106" t="s">
        <v>117</v>
      </c>
      <c r="BK409" s="113">
        <f>BK410</f>
        <v>0</v>
      </c>
    </row>
    <row r="410" spans="2:65" s="1" customFormat="1" ht="16.5" customHeight="1">
      <c r="B410" s="116"/>
      <c r="C410" s="117" t="s">
        <v>920</v>
      </c>
      <c r="D410" s="117" t="s">
        <v>119</v>
      </c>
      <c r="E410" s="118" t="s">
        <v>921</v>
      </c>
      <c r="F410" s="119" t="s">
        <v>1130</v>
      </c>
      <c r="G410" s="120" t="s">
        <v>916</v>
      </c>
      <c r="H410" s="121">
        <v>1</v>
      </c>
      <c r="I410" s="122"/>
      <c r="J410" s="122">
        <f>ROUND(I410*H410,2)</f>
        <v>0</v>
      </c>
      <c r="K410" s="119" t="s">
        <v>3</v>
      </c>
      <c r="L410" s="26"/>
      <c r="M410" s="123" t="s">
        <v>3</v>
      </c>
      <c r="N410" s="124" t="s">
        <v>36</v>
      </c>
      <c r="O410" s="125">
        <v>0</v>
      </c>
      <c r="P410" s="125">
        <f>O410*H410</f>
        <v>0</v>
      </c>
      <c r="Q410" s="125">
        <v>0</v>
      </c>
      <c r="R410" s="125">
        <f>Q410*H410</f>
        <v>0</v>
      </c>
      <c r="S410" s="125">
        <v>0</v>
      </c>
      <c r="T410" s="126">
        <f>S410*H410</f>
        <v>0</v>
      </c>
      <c r="AR410" s="127" t="s">
        <v>124</v>
      </c>
      <c r="AT410" s="127" t="s">
        <v>119</v>
      </c>
      <c r="AU410" s="127" t="s">
        <v>73</v>
      </c>
      <c r="AY410" s="14" t="s">
        <v>117</v>
      </c>
      <c r="BE410" s="128">
        <f>IF(N410="základní",J410,0)</f>
        <v>0</v>
      </c>
      <c r="BF410" s="128">
        <f>IF(N410="snížená",J410,0)</f>
        <v>0</v>
      </c>
      <c r="BG410" s="128">
        <f>IF(N410="zákl. přenesená",J410,0)</f>
        <v>0</v>
      </c>
      <c r="BH410" s="128">
        <f>IF(N410="sníž. přenesená",J410,0)</f>
        <v>0</v>
      </c>
      <c r="BI410" s="128">
        <f>IF(N410="nulová",J410,0)</f>
        <v>0</v>
      </c>
      <c r="BJ410" s="14" t="s">
        <v>14</v>
      </c>
      <c r="BK410" s="128">
        <f>ROUND(I410*H410,2)</f>
        <v>0</v>
      </c>
      <c r="BL410" s="14" t="s">
        <v>124</v>
      </c>
      <c r="BM410" s="127" t="s">
        <v>922</v>
      </c>
    </row>
    <row r="411" spans="2:65" s="11" customFormat="1" ht="22.95" customHeight="1">
      <c r="B411" s="105"/>
      <c r="D411" s="106" t="s">
        <v>64</v>
      </c>
      <c r="E411" s="114" t="s">
        <v>923</v>
      </c>
      <c r="F411" s="114" t="s">
        <v>924</v>
      </c>
      <c r="J411" s="115">
        <f>BK411</f>
        <v>0</v>
      </c>
      <c r="L411" s="105"/>
      <c r="M411" s="109"/>
      <c r="P411" s="110">
        <f>SUM(P412:P417)</f>
        <v>0</v>
      </c>
      <c r="R411" s="110">
        <f>SUM(R412:R417)</f>
        <v>0</v>
      </c>
      <c r="T411" s="111">
        <f>SUM(T412:T417)</f>
        <v>0</v>
      </c>
      <c r="AR411" s="106" t="s">
        <v>124</v>
      </c>
      <c r="AT411" s="112" t="s">
        <v>64</v>
      </c>
      <c r="AU411" s="112" t="s">
        <v>14</v>
      </c>
      <c r="AY411" s="106" t="s">
        <v>117</v>
      </c>
      <c r="BK411" s="113">
        <f>SUM(BK412:BK417)</f>
        <v>0</v>
      </c>
    </row>
    <row r="412" spans="2:65" s="1" customFormat="1" ht="24.15" customHeight="1">
      <c r="B412" s="116"/>
      <c r="C412" s="117" t="s">
        <v>480</v>
      </c>
      <c r="D412" s="117" t="s">
        <v>119</v>
      </c>
      <c r="E412" s="118" t="s">
        <v>925</v>
      </c>
      <c r="F412" s="119" t="s">
        <v>926</v>
      </c>
      <c r="G412" s="120" t="s">
        <v>927</v>
      </c>
      <c r="H412" s="121">
        <v>1</v>
      </c>
      <c r="I412" s="122"/>
      <c r="J412" s="122">
        <f t="shared" ref="J412:J417" si="70">ROUND(I412*H412,2)</f>
        <v>0</v>
      </c>
      <c r="K412" s="119" t="s">
        <v>3</v>
      </c>
      <c r="L412" s="26"/>
      <c r="M412" s="123" t="s">
        <v>3</v>
      </c>
      <c r="N412" s="124" t="s">
        <v>36</v>
      </c>
      <c r="O412" s="125">
        <v>0</v>
      </c>
      <c r="P412" s="125">
        <f t="shared" ref="P412:P417" si="71">O412*H412</f>
        <v>0</v>
      </c>
      <c r="Q412" s="125">
        <v>0</v>
      </c>
      <c r="R412" s="125">
        <f t="shared" ref="R412:R417" si="72">Q412*H412</f>
        <v>0</v>
      </c>
      <c r="S412" s="125">
        <v>0</v>
      </c>
      <c r="T412" s="126">
        <f t="shared" ref="T412:T417" si="73">S412*H412</f>
        <v>0</v>
      </c>
      <c r="AR412" s="127" t="s">
        <v>124</v>
      </c>
      <c r="AT412" s="127" t="s">
        <v>119</v>
      </c>
      <c r="AU412" s="127" t="s">
        <v>73</v>
      </c>
      <c r="AY412" s="14" t="s">
        <v>117</v>
      </c>
      <c r="BE412" s="128">
        <f t="shared" ref="BE412:BE417" si="74">IF(N412="základní",J412,0)</f>
        <v>0</v>
      </c>
      <c r="BF412" s="128">
        <f t="shared" ref="BF412:BF417" si="75">IF(N412="snížená",J412,0)</f>
        <v>0</v>
      </c>
      <c r="BG412" s="128">
        <f t="shared" ref="BG412:BG417" si="76">IF(N412="zákl. přenesená",J412,0)</f>
        <v>0</v>
      </c>
      <c r="BH412" s="128">
        <f t="shared" ref="BH412:BH417" si="77">IF(N412="sníž. přenesená",J412,0)</f>
        <v>0</v>
      </c>
      <c r="BI412" s="128">
        <f t="shared" ref="BI412:BI417" si="78">IF(N412="nulová",J412,0)</f>
        <v>0</v>
      </c>
      <c r="BJ412" s="14" t="s">
        <v>14</v>
      </c>
      <c r="BK412" s="128">
        <f t="shared" ref="BK412:BK417" si="79">ROUND(I412*H412,2)</f>
        <v>0</v>
      </c>
      <c r="BL412" s="14" t="s">
        <v>124</v>
      </c>
      <c r="BM412" s="127" t="s">
        <v>928</v>
      </c>
    </row>
    <row r="413" spans="2:65" s="1" customFormat="1" ht="16.5" customHeight="1">
      <c r="B413" s="116"/>
      <c r="C413" s="117" t="s">
        <v>929</v>
      </c>
      <c r="D413" s="117" t="s">
        <v>119</v>
      </c>
      <c r="E413" s="118" t="s">
        <v>930</v>
      </c>
      <c r="F413" s="119" t="s">
        <v>931</v>
      </c>
      <c r="G413" s="120" t="s">
        <v>927</v>
      </c>
      <c r="H413" s="121">
        <v>1</v>
      </c>
      <c r="I413" s="122"/>
      <c r="J413" s="122">
        <f t="shared" si="70"/>
        <v>0</v>
      </c>
      <c r="K413" s="119" t="s">
        <v>3</v>
      </c>
      <c r="L413" s="26"/>
      <c r="M413" s="123" t="s">
        <v>3</v>
      </c>
      <c r="N413" s="124" t="s">
        <v>36</v>
      </c>
      <c r="O413" s="125">
        <v>0</v>
      </c>
      <c r="P413" s="125">
        <f t="shared" si="71"/>
        <v>0</v>
      </c>
      <c r="Q413" s="125">
        <v>0</v>
      </c>
      <c r="R413" s="125">
        <f t="shared" si="72"/>
        <v>0</v>
      </c>
      <c r="S413" s="125">
        <v>0</v>
      </c>
      <c r="T413" s="126">
        <f t="shared" si="73"/>
        <v>0</v>
      </c>
      <c r="AR413" s="127" t="s">
        <v>124</v>
      </c>
      <c r="AT413" s="127" t="s">
        <v>119</v>
      </c>
      <c r="AU413" s="127" t="s">
        <v>73</v>
      </c>
      <c r="AY413" s="14" t="s">
        <v>117</v>
      </c>
      <c r="BE413" s="128">
        <f t="shared" si="74"/>
        <v>0</v>
      </c>
      <c r="BF413" s="128">
        <f t="shared" si="75"/>
        <v>0</v>
      </c>
      <c r="BG413" s="128">
        <f t="shared" si="76"/>
        <v>0</v>
      </c>
      <c r="BH413" s="128">
        <f t="shared" si="77"/>
        <v>0</v>
      </c>
      <c r="BI413" s="128">
        <f t="shared" si="78"/>
        <v>0</v>
      </c>
      <c r="BJ413" s="14" t="s">
        <v>14</v>
      </c>
      <c r="BK413" s="128">
        <f t="shared" si="79"/>
        <v>0</v>
      </c>
      <c r="BL413" s="14" t="s">
        <v>124</v>
      </c>
      <c r="BM413" s="127" t="s">
        <v>932</v>
      </c>
    </row>
    <row r="414" spans="2:65" s="1" customFormat="1" ht="16.5" customHeight="1">
      <c r="B414" s="116"/>
      <c r="C414" s="117" t="s">
        <v>482</v>
      </c>
      <c r="D414" s="117" t="s">
        <v>119</v>
      </c>
      <c r="E414" s="118" t="s">
        <v>933</v>
      </c>
      <c r="F414" s="119" t="s">
        <v>934</v>
      </c>
      <c r="G414" s="120" t="s">
        <v>927</v>
      </c>
      <c r="H414" s="121">
        <v>1</v>
      </c>
      <c r="I414" s="122"/>
      <c r="J414" s="122">
        <f t="shared" si="70"/>
        <v>0</v>
      </c>
      <c r="K414" s="119" t="s">
        <v>3</v>
      </c>
      <c r="L414" s="26"/>
      <c r="M414" s="123" t="s">
        <v>3</v>
      </c>
      <c r="N414" s="124" t="s">
        <v>36</v>
      </c>
      <c r="O414" s="125">
        <v>0</v>
      </c>
      <c r="P414" s="125">
        <f t="shared" si="71"/>
        <v>0</v>
      </c>
      <c r="Q414" s="125">
        <v>0</v>
      </c>
      <c r="R414" s="125">
        <f t="shared" si="72"/>
        <v>0</v>
      </c>
      <c r="S414" s="125">
        <v>0</v>
      </c>
      <c r="T414" s="126">
        <f t="shared" si="73"/>
        <v>0</v>
      </c>
      <c r="AR414" s="127" t="s">
        <v>124</v>
      </c>
      <c r="AT414" s="127" t="s">
        <v>119</v>
      </c>
      <c r="AU414" s="127" t="s">
        <v>73</v>
      </c>
      <c r="AY414" s="14" t="s">
        <v>117</v>
      </c>
      <c r="BE414" s="128">
        <f t="shared" si="74"/>
        <v>0</v>
      </c>
      <c r="BF414" s="128">
        <f t="shared" si="75"/>
        <v>0</v>
      </c>
      <c r="BG414" s="128">
        <f t="shared" si="76"/>
        <v>0</v>
      </c>
      <c r="BH414" s="128">
        <f t="shared" si="77"/>
        <v>0</v>
      </c>
      <c r="BI414" s="128">
        <f t="shared" si="78"/>
        <v>0</v>
      </c>
      <c r="BJ414" s="14" t="s">
        <v>14</v>
      </c>
      <c r="BK414" s="128">
        <f t="shared" si="79"/>
        <v>0</v>
      </c>
      <c r="BL414" s="14" t="s">
        <v>124</v>
      </c>
      <c r="BM414" s="127" t="s">
        <v>935</v>
      </c>
    </row>
    <row r="415" spans="2:65" s="1" customFormat="1" ht="24.15" customHeight="1">
      <c r="B415" s="116"/>
      <c r="C415" s="117" t="s">
        <v>490</v>
      </c>
      <c r="D415" s="117" t="s">
        <v>119</v>
      </c>
      <c r="E415" s="118" t="s">
        <v>936</v>
      </c>
      <c r="F415" s="119" t="s">
        <v>937</v>
      </c>
      <c r="G415" s="120" t="s">
        <v>927</v>
      </c>
      <c r="H415" s="121">
        <v>1</v>
      </c>
      <c r="I415" s="122"/>
      <c r="J415" s="122">
        <f t="shared" si="70"/>
        <v>0</v>
      </c>
      <c r="K415" s="119" t="s">
        <v>3</v>
      </c>
      <c r="L415" s="26"/>
      <c r="M415" s="123" t="s">
        <v>3</v>
      </c>
      <c r="N415" s="124" t="s">
        <v>36</v>
      </c>
      <c r="O415" s="125">
        <v>0</v>
      </c>
      <c r="P415" s="125">
        <f t="shared" si="71"/>
        <v>0</v>
      </c>
      <c r="Q415" s="125">
        <v>0</v>
      </c>
      <c r="R415" s="125">
        <f t="shared" si="72"/>
        <v>0</v>
      </c>
      <c r="S415" s="125">
        <v>0</v>
      </c>
      <c r="T415" s="126">
        <f t="shared" si="73"/>
        <v>0</v>
      </c>
      <c r="AR415" s="127" t="s">
        <v>124</v>
      </c>
      <c r="AT415" s="127" t="s">
        <v>119</v>
      </c>
      <c r="AU415" s="127" t="s">
        <v>73</v>
      </c>
      <c r="AY415" s="14" t="s">
        <v>117</v>
      </c>
      <c r="BE415" s="128">
        <f t="shared" si="74"/>
        <v>0</v>
      </c>
      <c r="BF415" s="128">
        <f t="shared" si="75"/>
        <v>0</v>
      </c>
      <c r="BG415" s="128">
        <f t="shared" si="76"/>
        <v>0</v>
      </c>
      <c r="BH415" s="128">
        <f t="shared" si="77"/>
        <v>0</v>
      </c>
      <c r="BI415" s="128">
        <f t="shared" si="78"/>
        <v>0</v>
      </c>
      <c r="BJ415" s="14" t="s">
        <v>14</v>
      </c>
      <c r="BK415" s="128">
        <f t="shared" si="79"/>
        <v>0</v>
      </c>
      <c r="BL415" s="14" t="s">
        <v>124</v>
      </c>
      <c r="BM415" s="127" t="s">
        <v>938</v>
      </c>
    </row>
    <row r="416" spans="2:65" s="1" customFormat="1" ht="16.5" customHeight="1">
      <c r="B416" s="116"/>
      <c r="C416" s="117" t="s">
        <v>939</v>
      </c>
      <c r="D416" s="117" t="s">
        <v>119</v>
      </c>
      <c r="E416" s="118" t="s">
        <v>940</v>
      </c>
      <c r="F416" s="119" t="s">
        <v>1129</v>
      </c>
      <c r="G416" s="120" t="s">
        <v>927</v>
      </c>
      <c r="H416" s="121">
        <v>1</v>
      </c>
      <c r="I416" s="122"/>
      <c r="J416" s="122">
        <f t="shared" si="70"/>
        <v>0</v>
      </c>
      <c r="K416" s="119" t="s">
        <v>3</v>
      </c>
      <c r="L416" s="26"/>
      <c r="M416" s="123" t="s">
        <v>3</v>
      </c>
      <c r="N416" s="124" t="s">
        <v>36</v>
      </c>
      <c r="O416" s="125">
        <v>0</v>
      </c>
      <c r="P416" s="125">
        <f t="shared" si="71"/>
        <v>0</v>
      </c>
      <c r="Q416" s="125">
        <v>0</v>
      </c>
      <c r="R416" s="125">
        <f t="shared" si="72"/>
        <v>0</v>
      </c>
      <c r="S416" s="125">
        <v>0</v>
      </c>
      <c r="T416" s="126">
        <f t="shared" si="73"/>
        <v>0</v>
      </c>
      <c r="AR416" s="127" t="s">
        <v>124</v>
      </c>
      <c r="AT416" s="127" t="s">
        <v>119</v>
      </c>
      <c r="AU416" s="127" t="s">
        <v>73</v>
      </c>
      <c r="AY416" s="14" t="s">
        <v>117</v>
      </c>
      <c r="BE416" s="128">
        <f t="shared" si="74"/>
        <v>0</v>
      </c>
      <c r="BF416" s="128">
        <f t="shared" si="75"/>
        <v>0</v>
      </c>
      <c r="BG416" s="128">
        <f t="shared" si="76"/>
        <v>0</v>
      </c>
      <c r="BH416" s="128">
        <f t="shared" si="77"/>
        <v>0</v>
      </c>
      <c r="BI416" s="128">
        <f t="shared" si="78"/>
        <v>0</v>
      </c>
      <c r="BJ416" s="14" t="s">
        <v>14</v>
      </c>
      <c r="BK416" s="128">
        <f t="shared" si="79"/>
        <v>0</v>
      </c>
      <c r="BL416" s="14" t="s">
        <v>124</v>
      </c>
      <c r="BM416" s="127" t="s">
        <v>941</v>
      </c>
    </row>
    <row r="417" spans="2:65" s="1" customFormat="1" ht="16.5" customHeight="1">
      <c r="B417" s="116"/>
      <c r="C417" s="117" t="s">
        <v>495</v>
      </c>
      <c r="D417" s="117" t="s">
        <v>119</v>
      </c>
      <c r="E417" s="118" t="s">
        <v>942</v>
      </c>
      <c r="F417" s="119" t="s">
        <v>943</v>
      </c>
      <c r="G417" s="120" t="s">
        <v>927</v>
      </c>
      <c r="H417" s="121">
        <v>1</v>
      </c>
      <c r="I417" s="122"/>
      <c r="J417" s="122">
        <f t="shared" si="70"/>
        <v>0</v>
      </c>
      <c r="K417" s="119" t="s">
        <v>3</v>
      </c>
      <c r="L417" s="26"/>
      <c r="M417" s="135" t="s">
        <v>3</v>
      </c>
      <c r="N417" s="136" t="s">
        <v>36</v>
      </c>
      <c r="O417" s="137">
        <v>0</v>
      </c>
      <c r="P417" s="137">
        <f t="shared" si="71"/>
        <v>0</v>
      </c>
      <c r="Q417" s="137">
        <v>0</v>
      </c>
      <c r="R417" s="137">
        <f t="shared" si="72"/>
        <v>0</v>
      </c>
      <c r="S417" s="137">
        <v>0</v>
      </c>
      <c r="T417" s="138">
        <f t="shared" si="73"/>
        <v>0</v>
      </c>
      <c r="AR417" s="127" t="s">
        <v>124</v>
      </c>
      <c r="AT417" s="127" t="s">
        <v>119</v>
      </c>
      <c r="AU417" s="127" t="s">
        <v>73</v>
      </c>
      <c r="AY417" s="14" t="s">
        <v>117</v>
      </c>
      <c r="BE417" s="128">
        <f t="shared" si="74"/>
        <v>0</v>
      </c>
      <c r="BF417" s="128">
        <f t="shared" si="75"/>
        <v>0</v>
      </c>
      <c r="BG417" s="128">
        <f t="shared" si="76"/>
        <v>0</v>
      </c>
      <c r="BH417" s="128">
        <f t="shared" si="77"/>
        <v>0</v>
      </c>
      <c r="BI417" s="128">
        <f t="shared" si="78"/>
        <v>0</v>
      </c>
      <c r="BJ417" s="14" t="s">
        <v>14</v>
      </c>
      <c r="BK417" s="128">
        <f t="shared" si="79"/>
        <v>0</v>
      </c>
      <c r="BL417" s="14" t="s">
        <v>124</v>
      </c>
      <c r="BM417" s="127" t="s">
        <v>944</v>
      </c>
    </row>
    <row r="418" spans="2:65" s="1" customFormat="1" ht="6.9" customHeight="1">
      <c r="B418" s="35"/>
      <c r="C418" s="36"/>
      <c r="D418" s="36"/>
      <c r="E418" s="36"/>
      <c r="F418" s="36"/>
      <c r="G418" s="36"/>
      <c r="H418" s="36"/>
      <c r="I418" s="36"/>
      <c r="J418" s="36"/>
      <c r="K418" s="36"/>
      <c r="L418" s="26"/>
    </row>
  </sheetData>
  <autoFilter ref="C99:K417" xr:uid="{00000000-0009-0000-0000-000001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4" r:id="rId1" xr:uid="{00000000-0004-0000-0100-000000000000}"/>
    <hyperlink ref="F106" r:id="rId2" xr:uid="{00000000-0004-0000-0100-000001000000}"/>
    <hyperlink ref="F108" r:id="rId3" xr:uid="{00000000-0004-0000-0100-000002000000}"/>
    <hyperlink ref="F110" r:id="rId4" xr:uid="{00000000-0004-0000-0100-000003000000}"/>
    <hyperlink ref="F112" r:id="rId5" xr:uid="{00000000-0004-0000-0100-000004000000}"/>
    <hyperlink ref="F114" r:id="rId6" xr:uid="{00000000-0004-0000-0100-000005000000}"/>
    <hyperlink ref="F116" r:id="rId7" xr:uid="{00000000-0004-0000-0100-000006000000}"/>
    <hyperlink ref="F118" r:id="rId8" xr:uid="{00000000-0004-0000-0100-000007000000}"/>
    <hyperlink ref="F120" r:id="rId9" xr:uid="{00000000-0004-0000-0100-000008000000}"/>
    <hyperlink ref="F122" r:id="rId10" xr:uid="{00000000-0004-0000-0100-000009000000}"/>
    <hyperlink ref="F124" r:id="rId11" xr:uid="{00000000-0004-0000-0100-00000A000000}"/>
    <hyperlink ref="F126" r:id="rId12" xr:uid="{00000000-0004-0000-0100-00000B000000}"/>
    <hyperlink ref="F128" r:id="rId13" xr:uid="{00000000-0004-0000-0100-00000C000000}"/>
    <hyperlink ref="F130" r:id="rId14" xr:uid="{00000000-0004-0000-0100-00000D000000}"/>
    <hyperlink ref="F132" r:id="rId15" xr:uid="{00000000-0004-0000-0100-00000E000000}"/>
    <hyperlink ref="F135" r:id="rId16" xr:uid="{00000000-0004-0000-0100-00000F000000}"/>
    <hyperlink ref="F138" r:id="rId17" xr:uid="{00000000-0004-0000-0100-000010000000}"/>
    <hyperlink ref="F141" r:id="rId18" xr:uid="{00000000-0004-0000-0100-000011000000}"/>
    <hyperlink ref="F143" r:id="rId19" xr:uid="{00000000-0004-0000-0100-000012000000}"/>
    <hyperlink ref="F145" r:id="rId20" xr:uid="{00000000-0004-0000-0100-000013000000}"/>
    <hyperlink ref="F147" r:id="rId21" xr:uid="{00000000-0004-0000-0100-000014000000}"/>
    <hyperlink ref="F149" r:id="rId22" xr:uid="{00000000-0004-0000-0100-000015000000}"/>
    <hyperlink ref="F151" r:id="rId23" xr:uid="{00000000-0004-0000-0100-000016000000}"/>
    <hyperlink ref="F153" r:id="rId24" xr:uid="{00000000-0004-0000-0100-000017000000}"/>
    <hyperlink ref="F155" r:id="rId25" xr:uid="{00000000-0004-0000-0100-000018000000}"/>
    <hyperlink ref="F157" r:id="rId26" xr:uid="{00000000-0004-0000-0100-000019000000}"/>
    <hyperlink ref="F159" r:id="rId27" xr:uid="{00000000-0004-0000-0100-00001A000000}"/>
    <hyperlink ref="F162" r:id="rId28" xr:uid="{00000000-0004-0000-0100-00001B000000}"/>
    <hyperlink ref="F173" r:id="rId29" xr:uid="{00000000-0004-0000-0100-00001C000000}"/>
    <hyperlink ref="F180" r:id="rId30" xr:uid="{00000000-0004-0000-0100-00001D000000}"/>
    <hyperlink ref="F190" r:id="rId31" xr:uid="{00000000-0004-0000-0100-00001E000000}"/>
    <hyperlink ref="F241" r:id="rId32" xr:uid="{00000000-0004-0000-0100-00001F000000}"/>
    <hyperlink ref="F243" r:id="rId33" xr:uid="{00000000-0004-0000-0100-000020000000}"/>
    <hyperlink ref="F245" r:id="rId34" xr:uid="{00000000-0004-0000-0100-000021000000}"/>
    <hyperlink ref="F247" r:id="rId35" xr:uid="{00000000-0004-0000-0100-000022000000}"/>
    <hyperlink ref="F249" r:id="rId36" xr:uid="{00000000-0004-0000-0100-000023000000}"/>
    <hyperlink ref="F253" r:id="rId37" xr:uid="{00000000-0004-0000-0100-000024000000}"/>
    <hyperlink ref="F255" r:id="rId38" xr:uid="{00000000-0004-0000-0100-000025000000}"/>
    <hyperlink ref="F257" r:id="rId39" xr:uid="{00000000-0004-0000-0100-000026000000}"/>
    <hyperlink ref="F261" r:id="rId40" xr:uid="{00000000-0004-0000-0100-000027000000}"/>
    <hyperlink ref="F263" r:id="rId41" xr:uid="{00000000-0004-0000-0100-000028000000}"/>
    <hyperlink ref="F265" r:id="rId42" xr:uid="{00000000-0004-0000-0100-000029000000}"/>
    <hyperlink ref="F269" r:id="rId43" xr:uid="{00000000-0004-0000-0100-00002A000000}"/>
    <hyperlink ref="F271" r:id="rId44" xr:uid="{00000000-0004-0000-0100-00002B000000}"/>
    <hyperlink ref="F275" r:id="rId45" xr:uid="{00000000-0004-0000-0100-00002C000000}"/>
    <hyperlink ref="F278" r:id="rId46" xr:uid="{00000000-0004-0000-0100-00002D000000}"/>
    <hyperlink ref="F281" r:id="rId47" xr:uid="{00000000-0004-0000-0100-00002E000000}"/>
    <hyperlink ref="F290" r:id="rId48" xr:uid="{00000000-0004-0000-0100-00002F000000}"/>
    <hyperlink ref="F293" r:id="rId49" xr:uid="{00000000-0004-0000-0100-000030000000}"/>
    <hyperlink ref="F295" r:id="rId50" xr:uid="{00000000-0004-0000-0100-000031000000}"/>
    <hyperlink ref="F298" r:id="rId51" xr:uid="{00000000-0004-0000-0100-000032000000}"/>
    <hyperlink ref="F300" r:id="rId52" xr:uid="{00000000-0004-0000-0100-000033000000}"/>
    <hyperlink ref="F302" r:id="rId53" xr:uid="{00000000-0004-0000-0100-000034000000}"/>
    <hyperlink ref="F304" r:id="rId54" xr:uid="{00000000-0004-0000-0100-000035000000}"/>
    <hyperlink ref="F306" r:id="rId55" xr:uid="{00000000-0004-0000-0100-000036000000}"/>
    <hyperlink ref="F312" r:id="rId56" xr:uid="{00000000-0004-0000-0100-000037000000}"/>
    <hyperlink ref="F316" r:id="rId57" xr:uid="{00000000-0004-0000-0100-000038000000}"/>
    <hyperlink ref="F318" r:id="rId58" xr:uid="{00000000-0004-0000-0100-000039000000}"/>
    <hyperlink ref="F320" r:id="rId59" xr:uid="{00000000-0004-0000-0100-00003A000000}"/>
    <hyperlink ref="F322" r:id="rId60" xr:uid="{00000000-0004-0000-0100-00003B000000}"/>
    <hyperlink ref="F324" r:id="rId61" xr:uid="{00000000-0004-0000-0100-00003C000000}"/>
    <hyperlink ref="F328" r:id="rId62" xr:uid="{00000000-0004-0000-0100-00003D000000}"/>
    <hyperlink ref="F330" r:id="rId63" xr:uid="{00000000-0004-0000-0100-00003E000000}"/>
    <hyperlink ref="F337" r:id="rId64" xr:uid="{00000000-0004-0000-0100-00003F000000}"/>
    <hyperlink ref="F339" r:id="rId65" xr:uid="{00000000-0004-0000-0100-000040000000}"/>
    <hyperlink ref="F342" r:id="rId66" xr:uid="{00000000-0004-0000-0100-000041000000}"/>
    <hyperlink ref="F348" r:id="rId67" xr:uid="{00000000-0004-0000-0100-000042000000}"/>
    <hyperlink ref="F350" r:id="rId68" xr:uid="{00000000-0004-0000-0100-000043000000}"/>
    <hyperlink ref="F353" r:id="rId69" xr:uid="{00000000-0004-0000-0100-000044000000}"/>
    <hyperlink ref="F355" r:id="rId70" xr:uid="{00000000-0004-0000-0100-000045000000}"/>
    <hyperlink ref="F357" r:id="rId71" xr:uid="{00000000-0004-0000-0100-000046000000}"/>
    <hyperlink ref="F359" r:id="rId72" xr:uid="{00000000-0004-0000-0100-000047000000}"/>
    <hyperlink ref="F361" r:id="rId73" xr:uid="{00000000-0004-0000-0100-000048000000}"/>
    <hyperlink ref="F363" r:id="rId74" xr:uid="{00000000-0004-0000-0100-000049000000}"/>
    <hyperlink ref="F365" r:id="rId75" xr:uid="{00000000-0004-0000-0100-00004A000000}"/>
    <hyperlink ref="F367" r:id="rId76" xr:uid="{00000000-0004-0000-0100-00004B000000}"/>
    <hyperlink ref="F375" r:id="rId77" xr:uid="{00000000-0004-0000-0100-00004C000000}"/>
    <hyperlink ref="F377" r:id="rId78" xr:uid="{00000000-0004-0000-0100-00004D000000}"/>
    <hyperlink ref="F379" r:id="rId79" xr:uid="{00000000-0004-0000-0100-00004E000000}"/>
    <hyperlink ref="F381" r:id="rId80" xr:uid="{00000000-0004-0000-0100-00004F000000}"/>
    <hyperlink ref="F383" r:id="rId81" xr:uid="{00000000-0004-0000-0100-000050000000}"/>
    <hyperlink ref="F385" r:id="rId82" xr:uid="{00000000-0004-0000-0100-000051000000}"/>
    <hyperlink ref="F387" r:id="rId83" xr:uid="{00000000-0004-0000-0100-000052000000}"/>
    <hyperlink ref="F389" r:id="rId84" xr:uid="{00000000-0004-0000-0100-000053000000}"/>
    <hyperlink ref="F391" r:id="rId85" xr:uid="{00000000-0004-0000-0100-000054000000}"/>
    <hyperlink ref="F393" r:id="rId86" xr:uid="{00000000-0004-0000-0100-000055000000}"/>
    <hyperlink ref="F395" r:id="rId87" xr:uid="{00000000-0004-0000-0100-000056000000}"/>
    <hyperlink ref="F401" r:id="rId88" xr:uid="{00000000-0004-0000-0100-000057000000}"/>
    <hyperlink ref="F403" r:id="rId89" xr:uid="{00000000-0004-0000-0100-000058000000}"/>
    <hyperlink ref="F405" r:id="rId90" xr:uid="{00000000-0004-0000-0100-000059000000}"/>
  </hyperlinks>
  <pageMargins left="0.39374999999999999" right="0.39374999999999999" top="0.39374999999999999" bottom="0.39374999999999999" header="0" footer="0"/>
  <pageSetup paperSize="9" fitToHeight="100" orientation="portrait" blackAndWhite="1" r:id="rId91"/>
  <headerFooter>
    <oddFooter>&amp;CStrana &amp;P z &amp;N</oddFooter>
  </headerFooter>
  <drawing r:id="rId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tabSelected="1" zoomScale="110" zoomScaleNormal="110" workbookViewId="0"/>
  </sheetViews>
  <sheetFormatPr defaultRowHeight="10.199999999999999"/>
  <cols>
    <col min="1" max="1" width="8.28515625" style="139" customWidth="1"/>
    <col min="2" max="2" width="1.7109375" style="139" customWidth="1"/>
    <col min="3" max="4" width="5" style="139" customWidth="1"/>
    <col min="5" max="5" width="11.7109375" style="139" customWidth="1"/>
    <col min="6" max="6" width="9.140625" style="139" customWidth="1"/>
    <col min="7" max="7" width="5" style="139" customWidth="1"/>
    <col min="8" max="8" width="77.85546875" style="139" customWidth="1"/>
    <col min="9" max="10" width="20" style="139" customWidth="1"/>
    <col min="11" max="11" width="1.7109375" style="139" customWidth="1"/>
  </cols>
  <sheetData>
    <row r="1" spans="2:11" customFormat="1" ht="37.5" customHeight="1"/>
    <row r="2" spans="2:11" customFormat="1" ht="7.5" customHeight="1">
      <c r="B2" s="140"/>
      <c r="C2" s="141"/>
      <c r="D2" s="141"/>
      <c r="E2" s="141"/>
      <c r="F2" s="141"/>
      <c r="G2" s="141"/>
      <c r="H2" s="141"/>
      <c r="I2" s="141"/>
      <c r="J2" s="141"/>
      <c r="K2" s="142"/>
    </row>
    <row r="3" spans="2:11" s="12" customFormat="1" ht="45" customHeight="1">
      <c r="B3" s="143"/>
      <c r="C3" s="270" t="s">
        <v>945</v>
      </c>
      <c r="D3" s="270"/>
      <c r="E3" s="270"/>
      <c r="F3" s="270"/>
      <c r="G3" s="270"/>
      <c r="H3" s="270"/>
      <c r="I3" s="270"/>
      <c r="J3" s="270"/>
      <c r="K3" s="144"/>
    </row>
    <row r="4" spans="2:11" customFormat="1" ht="25.5" customHeight="1">
      <c r="B4" s="145"/>
      <c r="C4" s="275" t="s">
        <v>946</v>
      </c>
      <c r="D4" s="275"/>
      <c r="E4" s="275"/>
      <c r="F4" s="275"/>
      <c r="G4" s="275"/>
      <c r="H4" s="275"/>
      <c r="I4" s="275"/>
      <c r="J4" s="275"/>
      <c r="K4" s="146"/>
    </row>
    <row r="5" spans="2:11" customFormat="1" ht="5.25" customHeight="1">
      <c r="B5" s="145"/>
      <c r="C5" s="147"/>
      <c r="D5" s="147"/>
      <c r="E5" s="147"/>
      <c r="F5" s="147"/>
      <c r="G5" s="147"/>
      <c r="H5" s="147"/>
      <c r="I5" s="147"/>
      <c r="J5" s="147"/>
      <c r="K5" s="146"/>
    </row>
    <row r="6" spans="2:11" customFormat="1" ht="15" customHeight="1">
      <c r="B6" s="145"/>
      <c r="C6" s="274" t="s">
        <v>947</v>
      </c>
      <c r="D6" s="274"/>
      <c r="E6" s="274"/>
      <c r="F6" s="274"/>
      <c r="G6" s="274"/>
      <c r="H6" s="274"/>
      <c r="I6" s="274"/>
      <c r="J6" s="274"/>
      <c r="K6" s="146"/>
    </row>
    <row r="7" spans="2:11" customFormat="1" ht="15" customHeight="1">
      <c r="B7" s="149"/>
      <c r="C7" s="274" t="s">
        <v>948</v>
      </c>
      <c r="D7" s="274"/>
      <c r="E7" s="274"/>
      <c r="F7" s="274"/>
      <c r="G7" s="274"/>
      <c r="H7" s="274"/>
      <c r="I7" s="274"/>
      <c r="J7" s="274"/>
      <c r="K7" s="146"/>
    </row>
    <row r="8" spans="2:11" customFormat="1" ht="12.75" customHeight="1">
      <c r="B8" s="149"/>
      <c r="C8" s="148"/>
      <c r="D8" s="148"/>
      <c r="E8" s="148"/>
      <c r="F8" s="148"/>
      <c r="G8" s="148"/>
      <c r="H8" s="148"/>
      <c r="I8" s="148"/>
      <c r="J8" s="148"/>
      <c r="K8" s="146"/>
    </row>
    <row r="9" spans="2:11" customFormat="1" ht="15" customHeight="1">
      <c r="B9" s="149"/>
      <c r="C9" s="274" t="s">
        <v>949</v>
      </c>
      <c r="D9" s="274"/>
      <c r="E9" s="274"/>
      <c r="F9" s="274"/>
      <c r="G9" s="274"/>
      <c r="H9" s="274"/>
      <c r="I9" s="274"/>
      <c r="J9" s="274"/>
      <c r="K9" s="146"/>
    </row>
    <row r="10" spans="2:11" customFormat="1" ht="15" customHeight="1">
      <c r="B10" s="149"/>
      <c r="C10" s="148"/>
      <c r="D10" s="274" t="s">
        <v>950</v>
      </c>
      <c r="E10" s="274"/>
      <c r="F10" s="274"/>
      <c r="G10" s="274"/>
      <c r="H10" s="274"/>
      <c r="I10" s="274"/>
      <c r="J10" s="274"/>
      <c r="K10" s="146"/>
    </row>
    <row r="11" spans="2:11" customFormat="1" ht="15" customHeight="1">
      <c r="B11" s="149"/>
      <c r="C11" s="150"/>
      <c r="D11" s="274" t="s">
        <v>951</v>
      </c>
      <c r="E11" s="274"/>
      <c r="F11" s="274"/>
      <c r="G11" s="274"/>
      <c r="H11" s="274"/>
      <c r="I11" s="274"/>
      <c r="J11" s="274"/>
      <c r="K11" s="146"/>
    </row>
    <row r="12" spans="2:11" customFormat="1" ht="15" customHeight="1">
      <c r="B12" s="149"/>
      <c r="C12" s="150"/>
      <c r="D12" s="148"/>
      <c r="E12" s="148"/>
      <c r="F12" s="148"/>
      <c r="G12" s="148"/>
      <c r="H12" s="148"/>
      <c r="I12" s="148"/>
      <c r="J12" s="148"/>
      <c r="K12" s="146"/>
    </row>
    <row r="13" spans="2:11" customFormat="1" ht="15" customHeight="1">
      <c r="B13" s="149"/>
      <c r="C13" s="150"/>
      <c r="D13" s="151" t="s">
        <v>952</v>
      </c>
      <c r="E13" s="148"/>
      <c r="F13" s="148"/>
      <c r="G13" s="148"/>
      <c r="H13" s="148"/>
      <c r="I13" s="148"/>
      <c r="J13" s="148"/>
      <c r="K13" s="146"/>
    </row>
    <row r="14" spans="2:11" customFormat="1" ht="12.75" customHeight="1">
      <c r="B14" s="149"/>
      <c r="C14" s="150"/>
      <c r="D14" s="150"/>
      <c r="E14" s="150"/>
      <c r="F14" s="150"/>
      <c r="G14" s="150"/>
      <c r="H14" s="150"/>
      <c r="I14" s="150"/>
      <c r="J14" s="150"/>
      <c r="K14" s="146"/>
    </row>
    <row r="15" spans="2:11" customFormat="1" ht="15" customHeight="1">
      <c r="B15" s="149"/>
      <c r="C15" s="150"/>
      <c r="D15" s="274" t="s">
        <v>953</v>
      </c>
      <c r="E15" s="274"/>
      <c r="F15" s="274"/>
      <c r="G15" s="274"/>
      <c r="H15" s="274"/>
      <c r="I15" s="274"/>
      <c r="J15" s="274"/>
      <c r="K15" s="146"/>
    </row>
    <row r="16" spans="2:11" customFormat="1" ht="15" customHeight="1">
      <c r="B16" s="149"/>
      <c r="C16" s="150"/>
      <c r="D16" s="274" t="s">
        <v>954</v>
      </c>
      <c r="E16" s="274"/>
      <c r="F16" s="274"/>
      <c r="G16" s="274"/>
      <c r="H16" s="274"/>
      <c r="I16" s="274"/>
      <c r="J16" s="274"/>
      <c r="K16" s="146"/>
    </row>
    <row r="17" spans="2:11" customFormat="1" ht="15" customHeight="1">
      <c r="B17" s="149"/>
      <c r="C17" s="150"/>
      <c r="D17" s="274" t="s">
        <v>955</v>
      </c>
      <c r="E17" s="274"/>
      <c r="F17" s="274"/>
      <c r="G17" s="274"/>
      <c r="H17" s="274"/>
      <c r="I17" s="274"/>
      <c r="J17" s="274"/>
      <c r="K17" s="146"/>
    </row>
    <row r="18" spans="2:11" customFormat="1" ht="15" customHeight="1">
      <c r="B18" s="149"/>
      <c r="C18" s="150"/>
      <c r="D18" s="150"/>
      <c r="E18" s="152" t="s">
        <v>71</v>
      </c>
      <c r="F18" s="274" t="s">
        <v>956</v>
      </c>
      <c r="G18" s="274"/>
      <c r="H18" s="274"/>
      <c r="I18" s="274"/>
      <c r="J18" s="274"/>
      <c r="K18" s="146"/>
    </row>
    <row r="19" spans="2:11" customFormat="1" ht="15" customHeight="1">
      <c r="B19" s="149"/>
      <c r="C19" s="150"/>
      <c r="D19" s="150"/>
      <c r="E19" s="152" t="s">
        <v>957</v>
      </c>
      <c r="F19" s="274" t="s">
        <v>958</v>
      </c>
      <c r="G19" s="274"/>
      <c r="H19" s="274"/>
      <c r="I19" s="274"/>
      <c r="J19" s="274"/>
      <c r="K19" s="146"/>
    </row>
    <row r="20" spans="2:11" customFormat="1" ht="15" customHeight="1">
      <c r="B20" s="149"/>
      <c r="C20" s="150"/>
      <c r="D20" s="150"/>
      <c r="E20" s="152" t="s">
        <v>959</v>
      </c>
      <c r="F20" s="274" t="s">
        <v>960</v>
      </c>
      <c r="G20" s="274"/>
      <c r="H20" s="274"/>
      <c r="I20" s="274"/>
      <c r="J20" s="274"/>
      <c r="K20" s="146"/>
    </row>
    <row r="21" spans="2:11" customFormat="1" ht="15" customHeight="1">
      <c r="B21" s="149"/>
      <c r="C21" s="150"/>
      <c r="D21" s="150"/>
      <c r="E21" s="152" t="s">
        <v>961</v>
      </c>
      <c r="F21" s="274" t="s">
        <v>962</v>
      </c>
      <c r="G21" s="274"/>
      <c r="H21" s="274"/>
      <c r="I21" s="274"/>
      <c r="J21" s="274"/>
      <c r="K21" s="146"/>
    </row>
    <row r="22" spans="2:11" customFormat="1" ht="15" customHeight="1">
      <c r="B22" s="149"/>
      <c r="C22" s="150"/>
      <c r="D22" s="150"/>
      <c r="E22" s="152" t="s">
        <v>923</v>
      </c>
      <c r="F22" s="274" t="s">
        <v>924</v>
      </c>
      <c r="G22" s="274"/>
      <c r="H22" s="274"/>
      <c r="I22" s="274"/>
      <c r="J22" s="274"/>
      <c r="K22" s="146"/>
    </row>
    <row r="23" spans="2:11" customFormat="1" ht="15" customHeight="1">
      <c r="B23" s="149"/>
      <c r="C23" s="150"/>
      <c r="D23" s="150"/>
      <c r="E23" s="152" t="s">
        <v>963</v>
      </c>
      <c r="F23" s="274" t="s">
        <v>964</v>
      </c>
      <c r="G23" s="274"/>
      <c r="H23" s="274"/>
      <c r="I23" s="274"/>
      <c r="J23" s="274"/>
      <c r="K23" s="146"/>
    </row>
    <row r="24" spans="2:11" customFormat="1" ht="12.75" customHeight="1">
      <c r="B24" s="149"/>
      <c r="C24" s="150"/>
      <c r="D24" s="150"/>
      <c r="E24" s="150"/>
      <c r="F24" s="150"/>
      <c r="G24" s="150"/>
      <c r="H24" s="150"/>
      <c r="I24" s="150"/>
      <c r="J24" s="150"/>
      <c r="K24" s="146"/>
    </row>
    <row r="25" spans="2:11" customFormat="1" ht="15" customHeight="1">
      <c r="B25" s="149"/>
      <c r="C25" s="274" t="s">
        <v>965</v>
      </c>
      <c r="D25" s="274"/>
      <c r="E25" s="274"/>
      <c r="F25" s="274"/>
      <c r="G25" s="274"/>
      <c r="H25" s="274"/>
      <c r="I25" s="274"/>
      <c r="J25" s="274"/>
      <c r="K25" s="146"/>
    </row>
    <row r="26" spans="2:11" customFormat="1" ht="15" customHeight="1">
      <c r="B26" s="149"/>
      <c r="C26" s="274" t="s">
        <v>966</v>
      </c>
      <c r="D26" s="274"/>
      <c r="E26" s="274"/>
      <c r="F26" s="274"/>
      <c r="G26" s="274"/>
      <c r="H26" s="274"/>
      <c r="I26" s="274"/>
      <c r="J26" s="274"/>
      <c r="K26" s="146"/>
    </row>
    <row r="27" spans="2:11" customFormat="1" ht="15" customHeight="1">
      <c r="B27" s="149"/>
      <c r="C27" s="148"/>
      <c r="D27" s="274" t="s">
        <v>967</v>
      </c>
      <c r="E27" s="274"/>
      <c r="F27" s="274"/>
      <c r="G27" s="274"/>
      <c r="H27" s="274"/>
      <c r="I27" s="274"/>
      <c r="J27" s="274"/>
      <c r="K27" s="146"/>
    </row>
    <row r="28" spans="2:11" customFormat="1" ht="15" customHeight="1">
      <c r="B28" s="149"/>
      <c r="C28" s="150"/>
      <c r="D28" s="274" t="s">
        <v>968</v>
      </c>
      <c r="E28" s="274"/>
      <c r="F28" s="274"/>
      <c r="G28" s="274"/>
      <c r="H28" s="274"/>
      <c r="I28" s="274"/>
      <c r="J28" s="274"/>
      <c r="K28" s="146"/>
    </row>
    <row r="29" spans="2:11" customFormat="1" ht="12.75" customHeight="1">
      <c r="B29" s="149"/>
      <c r="C29" s="150"/>
      <c r="D29" s="150"/>
      <c r="E29" s="150"/>
      <c r="F29" s="150"/>
      <c r="G29" s="150"/>
      <c r="H29" s="150"/>
      <c r="I29" s="150"/>
      <c r="J29" s="150"/>
      <c r="K29" s="146"/>
    </row>
    <row r="30" spans="2:11" customFormat="1" ht="15" customHeight="1">
      <c r="B30" s="149"/>
      <c r="C30" s="150"/>
      <c r="D30" s="274" t="s">
        <v>969</v>
      </c>
      <c r="E30" s="274"/>
      <c r="F30" s="274"/>
      <c r="G30" s="274"/>
      <c r="H30" s="274"/>
      <c r="I30" s="274"/>
      <c r="J30" s="274"/>
      <c r="K30" s="146"/>
    </row>
    <row r="31" spans="2:11" customFormat="1" ht="15" customHeight="1">
      <c r="B31" s="149"/>
      <c r="C31" s="150"/>
      <c r="D31" s="274" t="s">
        <v>970</v>
      </c>
      <c r="E31" s="274"/>
      <c r="F31" s="274"/>
      <c r="G31" s="274"/>
      <c r="H31" s="274"/>
      <c r="I31" s="274"/>
      <c r="J31" s="274"/>
      <c r="K31" s="146"/>
    </row>
    <row r="32" spans="2:11" customFormat="1" ht="12.75" customHeight="1">
      <c r="B32" s="149"/>
      <c r="C32" s="150"/>
      <c r="D32" s="150"/>
      <c r="E32" s="150"/>
      <c r="F32" s="150"/>
      <c r="G32" s="150"/>
      <c r="H32" s="150"/>
      <c r="I32" s="150"/>
      <c r="J32" s="150"/>
      <c r="K32" s="146"/>
    </row>
    <row r="33" spans="2:11" customFormat="1" ht="15" customHeight="1">
      <c r="B33" s="149"/>
      <c r="C33" s="150"/>
      <c r="D33" s="274" t="s">
        <v>971</v>
      </c>
      <c r="E33" s="274"/>
      <c r="F33" s="274"/>
      <c r="G33" s="274"/>
      <c r="H33" s="274"/>
      <c r="I33" s="274"/>
      <c r="J33" s="274"/>
      <c r="K33" s="146"/>
    </row>
    <row r="34" spans="2:11" customFormat="1" ht="15" customHeight="1">
      <c r="B34" s="149"/>
      <c r="C34" s="150"/>
      <c r="D34" s="274" t="s">
        <v>972</v>
      </c>
      <c r="E34" s="274"/>
      <c r="F34" s="274"/>
      <c r="G34" s="274"/>
      <c r="H34" s="274"/>
      <c r="I34" s="274"/>
      <c r="J34" s="274"/>
      <c r="K34" s="146"/>
    </row>
    <row r="35" spans="2:11" customFormat="1" ht="15" customHeight="1">
      <c r="B35" s="149"/>
      <c r="C35" s="150"/>
      <c r="D35" s="274" t="s">
        <v>973</v>
      </c>
      <c r="E35" s="274"/>
      <c r="F35" s="274"/>
      <c r="G35" s="274"/>
      <c r="H35" s="274"/>
      <c r="I35" s="274"/>
      <c r="J35" s="274"/>
      <c r="K35" s="146"/>
    </row>
    <row r="36" spans="2:11" customFormat="1" ht="15" customHeight="1">
      <c r="B36" s="149"/>
      <c r="C36" s="150"/>
      <c r="D36" s="148"/>
      <c r="E36" s="151" t="s">
        <v>103</v>
      </c>
      <c r="F36" s="148"/>
      <c r="G36" s="274" t="s">
        <v>974</v>
      </c>
      <c r="H36" s="274"/>
      <c r="I36" s="274"/>
      <c r="J36" s="274"/>
      <c r="K36" s="146"/>
    </row>
    <row r="37" spans="2:11" customFormat="1" ht="30.75" customHeight="1">
      <c r="B37" s="149"/>
      <c r="C37" s="150"/>
      <c r="D37" s="148"/>
      <c r="E37" s="151" t="s">
        <v>975</v>
      </c>
      <c r="F37" s="148"/>
      <c r="G37" s="274" t="s">
        <v>976</v>
      </c>
      <c r="H37" s="274"/>
      <c r="I37" s="274"/>
      <c r="J37" s="274"/>
      <c r="K37" s="146"/>
    </row>
    <row r="38" spans="2:11" customFormat="1" ht="15" customHeight="1">
      <c r="B38" s="149"/>
      <c r="C38" s="150"/>
      <c r="D38" s="148"/>
      <c r="E38" s="151" t="s">
        <v>46</v>
      </c>
      <c r="F38" s="148"/>
      <c r="G38" s="274" t="s">
        <v>977</v>
      </c>
      <c r="H38" s="274"/>
      <c r="I38" s="274"/>
      <c r="J38" s="274"/>
      <c r="K38" s="146"/>
    </row>
    <row r="39" spans="2:11" customFormat="1" ht="15" customHeight="1">
      <c r="B39" s="149"/>
      <c r="C39" s="150"/>
      <c r="D39" s="148"/>
      <c r="E39" s="151" t="s">
        <v>47</v>
      </c>
      <c r="F39" s="148"/>
      <c r="G39" s="274" t="s">
        <v>978</v>
      </c>
      <c r="H39" s="274"/>
      <c r="I39" s="274"/>
      <c r="J39" s="274"/>
      <c r="K39" s="146"/>
    </row>
    <row r="40" spans="2:11" customFormat="1" ht="15" customHeight="1">
      <c r="B40" s="149"/>
      <c r="C40" s="150"/>
      <c r="D40" s="148"/>
      <c r="E40" s="151" t="s">
        <v>104</v>
      </c>
      <c r="F40" s="148"/>
      <c r="G40" s="274" t="s">
        <v>979</v>
      </c>
      <c r="H40" s="274"/>
      <c r="I40" s="274"/>
      <c r="J40" s="274"/>
      <c r="K40" s="146"/>
    </row>
    <row r="41" spans="2:11" customFormat="1" ht="15" customHeight="1">
      <c r="B41" s="149"/>
      <c r="C41" s="150"/>
      <c r="D41" s="148"/>
      <c r="E41" s="151" t="s">
        <v>105</v>
      </c>
      <c r="F41" s="148"/>
      <c r="G41" s="274" t="s">
        <v>980</v>
      </c>
      <c r="H41" s="274"/>
      <c r="I41" s="274"/>
      <c r="J41" s="274"/>
      <c r="K41" s="146"/>
    </row>
    <row r="42" spans="2:11" customFormat="1" ht="15" customHeight="1">
      <c r="B42" s="149"/>
      <c r="C42" s="150"/>
      <c r="D42" s="148"/>
      <c r="E42" s="151" t="s">
        <v>981</v>
      </c>
      <c r="F42" s="148"/>
      <c r="G42" s="274" t="s">
        <v>982</v>
      </c>
      <c r="H42" s="274"/>
      <c r="I42" s="274"/>
      <c r="J42" s="274"/>
      <c r="K42" s="146"/>
    </row>
    <row r="43" spans="2:11" customFormat="1" ht="15" customHeight="1">
      <c r="B43" s="149"/>
      <c r="C43" s="150"/>
      <c r="D43" s="148"/>
      <c r="E43" s="151"/>
      <c r="F43" s="148"/>
      <c r="G43" s="274" t="s">
        <v>983</v>
      </c>
      <c r="H43" s="274"/>
      <c r="I43" s="274"/>
      <c r="J43" s="274"/>
      <c r="K43" s="146"/>
    </row>
    <row r="44" spans="2:11" customFormat="1" ht="15" customHeight="1">
      <c r="B44" s="149"/>
      <c r="C44" s="150"/>
      <c r="D44" s="148"/>
      <c r="E44" s="151" t="s">
        <v>984</v>
      </c>
      <c r="F44" s="148"/>
      <c r="G44" s="274" t="s">
        <v>985</v>
      </c>
      <c r="H44" s="274"/>
      <c r="I44" s="274"/>
      <c r="J44" s="274"/>
      <c r="K44" s="146"/>
    </row>
    <row r="45" spans="2:11" customFormat="1" ht="15" customHeight="1">
      <c r="B45" s="149"/>
      <c r="C45" s="150"/>
      <c r="D45" s="148"/>
      <c r="E45" s="151" t="s">
        <v>107</v>
      </c>
      <c r="F45" s="148"/>
      <c r="G45" s="274" t="s">
        <v>986</v>
      </c>
      <c r="H45" s="274"/>
      <c r="I45" s="274"/>
      <c r="J45" s="274"/>
      <c r="K45" s="146"/>
    </row>
    <row r="46" spans="2:11" customFormat="1" ht="12.75" customHeight="1">
      <c r="B46" s="149"/>
      <c r="C46" s="150"/>
      <c r="D46" s="148"/>
      <c r="E46" s="148"/>
      <c r="F46" s="148"/>
      <c r="G46" s="148"/>
      <c r="H46" s="148"/>
      <c r="I46" s="148"/>
      <c r="J46" s="148"/>
      <c r="K46" s="146"/>
    </row>
    <row r="47" spans="2:11" customFormat="1" ht="15" customHeight="1">
      <c r="B47" s="149"/>
      <c r="C47" s="150"/>
      <c r="D47" s="274" t="s">
        <v>987</v>
      </c>
      <c r="E47" s="274"/>
      <c r="F47" s="274"/>
      <c r="G47" s="274"/>
      <c r="H47" s="274"/>
      <c r="I47" s="274"/>
      <c r="J47" s="274"/>
      <c r="K47" s="146"/>
    </row>
    <row r="48" spans="2:11" customFormat="1" ht="15" customHeight="1">
      <c r="B48" s="149"/>
      <c r="C48" s="150"/>
      <c r="D48" s="150"/>
      <c r="E48" s="274" t="s">
        <v>988</v>
      </c>
      <c r="F48" s="274"/>
      <c r="G48" s="274"/>
      <c r="H48" s="274"/>
      <c r="I48" s="274"/>
      <c r="J48" s="274"/>
      <c r="K48" s="146"/>
    </row>
    <row r="49" spans="2:11" customFormat="1" ht="15" customHeight="1">
      <c r="B49" s="149"/>
      <c r="C49" s="150"/>
      <c r="D49" s="150"/>
      <c r="E49" s="274" t="s">
        <v>989</v>
      </c>
      <c r="F49" s="274"/>
      <c r="G49" s="274"/>
      <c r="H49" s="274"/>
      <c r="I49" s="274"/>
      <c r="J49" s="274"/>
      <c r="K49" s="146"/>
    </row>
    <row r="50" spans="2:11" customFormat="1" ht="15" customHeight="1">
      <c r="B50" s="149"/>
      <c r="C50" s="150"/>
      <c r="D50" s="150"/>
      <c r="E50" s="274" t="s">
        <v>990</v>
      </c>
      <c r="F50" s="274"/>
      <c r="G50" s="274"/>
      <c r="H50" s="274"/>
      <c r="I50" s="274"/>
      <c r="J50" s="274"/>
      <c r="K50" s="146"/>
    </row>
    <row r="51" spans="2:11" customFormat="1" ht="15" customHeight="1">
      <c r="B51" s="149"/>
      <c r="C51" s="150"/>
      <c r="D51" s="274" t="s">
        <v>991</v>
      </c>
      <c r="E51" s="274"/>
      <c r="F51" s="274"/>
      <c r="G51" s="274"/>
      <c r="H51" s="274"/>
      <c r="I51" s="274"/>
      <c r="J51" s="274"/>
      <c r="K51" s="146"/>
    </row>
    <row r="52" spans="2:11" customFormat="1" ht="25.5" customHeight="1">
      <c r="B52" s="145"/>
      <c r="C52" s="275" t="s">
        <v>992</v>
      </c>
      <c r="D52" s="275"/>
      <c r="E52" s="275"/>
      <c r="F52" s="275"/>
      <c r="G52" s="275"/>
      <c r="H52" s="275"/>
      <c r="I52" s="275"/>
      <c r="J52" s="275"/>
      <c r="K52" s="146"/>
    </row>
    <row r="53" spans="2:11" customFormat="1" ht="5.25" customHeight="1">
      <c r="B53" s="145"/>
      <c r="C53" s="147"/>
      <c r="D53" s="147"/>
      <c r="E53" s="147"/>
      <c r="F53" s="147"/>
      <c r="G53" s="147"/>
      <c r="H53" s="147"/>
      <c r="I53" s="147"/>
      <c r="J53" s="147"/>
      <c r="K53" s="146"/>
    </row>
    <row r="54" spans="2:11" customFormat="1" ht="15" customHeight="1">
      <c r="B54" s="145"/>
      <c r="C54" s="274" t="s">
        <v>993</v>
      </c>
      <c r="D54" s="274"/>
      <c r="E54" s="274"/>
      <c r="F54" s="274"/>
      <c r="G54" s="274"/>
      <c r="H54" s="274"/>
      <c r="I54" s="274"/>
      <c r="J54" s="274"/>
      <c r="K54" s="146"/>
    </row>
    <row r="55" spans="2:11" customFormat="1" ht="15" customHeight="1">
      <c r="B55" s="145"/>
      <c r="C55" s="274" t="s">
        <v>994</v>
      </c>
      <c r="D55" s="274"/>
      <c r="E55" s="274"/>
      <c r="F55" s="274"/>
      <c r="G55" s="274"/>
      <c r="H55" s="274"/>
      <c r="I55" s="274"/>
      <c r="J55" s="274"/>
      <c r="K55" s="146"/>
    </row>
    <row r="56" spans="2:11" customFormat="1" ht="12.75" customHeight="1">
      <c r="B56" s="145"/>
      <c r="C56" s="148"/>
      <c r="D56" s="148"/>
      <c r="E56" s="148"/>
      <c r="F56" s="148"/>
      <c r="G56" s="148"/>
      <c r="H56" s="148"/>
      <c r="I56" s="148"/>
      <c r="J56" s="148"/>
      <c r="K56" s="146"/>
    </row>
    <row r="57" spans="2:11" customFormat="1" ht="15" customHeight="1">
      <c r="B57" s="145"/>
      <c r="C57" s="274" t="s">
        <v>995</v>
      </c>
      <c r="D57" s="274"/>
      <c r="E57" s="274"/>
      <c r="F57" s="274"/>
      <c r="G57" s="274"/>
      <c r="H57" s="274"/>
      <c r="I57" s="274"/>
      <c r="J57" s="274"/>
      <c r="K57" s="146"/>
    </row>
    <row r="58" spans="2:11" customFormat="1" ht="15" customHeight="1">
      <c r="B58" s="145"/>
      <c r="C58" s="150"/>
      <c r="D58" s="274" t="s">
        <v>996</v>
      </c>
      <c r="E58" s="274"/>
      <c r="F58" s="274"/>
      <c r="G58" s="274"/>
      <c r="H58" s="274"/>
      <c r="I58" s="274"/>
      <c r="J58" s="274"/>
      <c r="K58" s="146"/>
    </row>
    <row r="59" spans="2:11" customFormat="1" ht="15" customHeight="1">
      <c r="B59" s="145"/>
      <c r="C59" s="150"/>
      <c r="D59" s="274" t="s">
        <v>997</v>
      </c>
      <c r="E59" s="274"/>
      <c r="F59" s="274"/>
      <c r="G59" s="274"/>
      <c r="H59" s="274"/>
      <c r="I59" s="274"/>
      <c r="J59" s="274"/>
      <c r="K59" s="146"/>
    </row>
    <row r="60" spans="2:11" customFormat="1" ht="15" customHeight="1">
      <c r="B60" s="145"/>
      <c r="C60" s="150"/>
      <c r="D60" s="274" t="s">
        <v>998</v>
      </c>
      <c r="E60" s="274"/>
      <c r="F60" s="274"/>
      <c r="G60" s="274"/>
      <c r="H60" s="274"/>
      <c r="I60" s="274"/>
      <c r="J60" s="274"/>
      <c r="K60" s="146"/>
    </row>
    <row r="61" spans="2:11" customFormat="1" ht="15" customHeight="1">
      <c r="B61" s="145"/>
      <c r="C61" s="150"/>
      <c r="D61" s="274" t="s">
        <v>999</v>
      </c>
      <c r="E61" s="274"/>
      <c r="F61" s="274"/>
      <c r="G61" s="274"/>
      <c r="H61" s="274"/>
      <c r="I61" s="274"/>
      <c r="J61" s="274"/>
      <c r="K61" s="146"/>
    </row>
    <row r="62" spans="2:11" customFormat="1" ht="15" customHeight="1">
      <c r="B62" s="145"/>
      <c r="C62" s="150"/>
      <c r="D62" s="276" t="s">
        <v>1000</v>
      </c>
      <c r="E62" s="276"/>
      <c r="F62" s="276"/>
      <c r="G62" s="276"/>
      <c r="H62" s="276"/>
      <c r="I62" s="276"/>
      <c r="J62" s="276"/>
      <c r="K62" s="146"/>
    </row>
    <row r="63" spans="2:11" customFormat="1" ht="15" customHeight="1">
      <c r="B63" s="145"/>
      <c r="C63" s="150"/>
      <c r="D63" s="274" t="s">
        <v>1001</v>
      </c>
      <c r="E63" s="274"/>
      <c r="F63" s="274"/>
      <c r="G63" s="274"/>
      <c r="H63" s="274"/>
      <c r="I63" s="274"/>
      <c r="J63" s="274"/>
      <c r="K63" s="146"/>
    </row>
    <row r="64" spans="2:11" customFormat="1" ht="12.75" customHeight="1">
      <c r="B64" s="145"/>
      <c r="C64" s="150"/>
      <c r="D64" s="150"/>
      <c r="E64" s="153"/>
      <c r="F64" s="150"/>
      <c r="G64" s="150"/>
      <c r="H64" s="150"/>
      <c r="I64" s="150"/>
      <c r="J64" s="150"/>
      <c r="K64" s="146"/>
    </row>
    <row r="65" spans="2:11" customFormat="1" ht="15" customHeight="1">
      <c r="B65" s="145"/>
      <c r="C65" s="150"/>
      <c r="D65" s="274" t="s">
        <v>1002</v>
      </c>
      <c r="E65" s="274"/>
      <c r="F65" s="274"/>
      <c r="G65" s="274"/>
      <c r="H65" s="274"/>
      <c r="I65" s="274"/>
      <c r="J65" s="274"/>
      <c r="K65" s="146"/>
    </row>
    <row r="66" spans="2:11" customFormat="1" ht="15" customHeight="1">
      <c r="B66" s="145"/>
      <c r="C66" s="150"/>
      <c r="D66" s="276" t="s">
        <v>1003</v>
      </c>
      <c r="E66" s="276"/>
      <c r="F66" s="276"/>
      <c r="G66" s="276"/>
      <c r="H66" s="276"/>
      <c r="I66" s="276"/>
      <c r="J66" s="276"/>
      <c r="K66" s="146"/>
    </row>
    <row r="67" spans="2:11" customFormat="1" ht="15" customHeight="1">
      <c r="B67" s="145"/>
      <c r="C67" s="150"/>
      <c r="D67" s="274" t="s">
        <v>1004</v>
      </c>
      <c r="E67" s="274"/>
      <c r="F67" s="274"/>
      <c r="G67" s="274"/>
      <c r="H67" s="274"/>
      <c r="I67" s="274"/>
      <c r="J67" s="274"/>
      <c r="K67" s="146"/>
    </row>
    <row r="68" spans="2:11" customFormat="1" ht="15" customHeight="1">
      <c r="B68" s="145"/>
      <c r="C68" s="150"/>
      <c r="D68" s="274" t="s">
        <v>1005</v>
      </c>
      <c r="E68" s="274"/>
      <c r="F68" s="274"/>
      <c r="G68" s="274"/>
      <c r="H68" s="274"/>
      <c r="I68" s="274"/>
      <c r="J68" s="274"/>
      <c r="K68" s="146"/>
    </row>
    <row r="69" spans="2:11" customFormat="1" ht="15" customHeight="1">
      <c r="B69" s="145"/>
      <c r="C69" s="150"/>
      <c r="D69" s="274" t="s">
        <v>1006</v>
      </c>
      <c r="E69" s="274"/>
      <c r="F69" s="274"/>
      <c r="G69" s="274"/>
      <c r="H69" s="274"/>
      <c r="I69" s="274"/>
      <c r="J69" s="274"/>
      <c r="K69" s="146"/>
    </row>
    <row r="70" spans="2:11" customFormat="1" ht="15" customHeight="1">
      <c r="B70" s="145"/>
      <c r="C70" s="150"/>
      <c r="D70" s="274" t="s">
        <v>1007</v>
      </c>
      <c r="E70" s="274"/>
      <c r="F70" s="274"/>
      <c r="G70" s="274"/>
      <c r="H70" s="274"/>
      <c r="I70" s="274"/>
      <c r="J70" s="274"/>
      <c r="K70" s="146"/>
    </row>
    <row r="71" spans="2:11" customFormat="1" ht="12.75" customHeight="1">
      <c r="B71" s="154"/>
      <c r="C71" s="155"/>
      <c r="D71" s="155"/>
      <c r="E71" s="155"/>
      <c r="F71" s="155"/>
      <c r="G71" s="155"/>
      <c r="H71" s="155"/>
      <c r="I71" s="155"/>
      <c r="J71" s="155"/>
      <c r="K71" s="156"/>
    </row>
    <row r="72" spans="2:11" customFormat="1" ht="18.75" customHeight="1">
      <c r="B72" s="157"/>
      <c r="C72" s="157"/>
      <c r="D72" s="157"/>
      <c r="E72" s="157"/>
      <c r="F72" s="157"/>
      <c r="G72" s="157"/>
      <c r="H72" s="157"/>
      <c r="I72" s="157"/>
      <c r="J72" s="157"/>
      <c r="K72" s="158"/>
    </row>
    <row r="73" spans="2:11" customFormat="1" ht="18.75" customHeight="1">
      <c r="B73" s="158"/>
      <c r="C73" s="158"/>
      <c r="D73" s="158"/>
      <c r="E73" s="158"/>
      <c r="F73" s="158"/>
      <c r="G73" s="158"/>
      <c r="H73" s="158"/>
      <c r="I73" s="158"/>
      <c r="J73" s="158"/>
      <c r="K73" s="158"/>
    </row>
    <row r="74" spans="2:11" customFormat="1" ht="7.5" customHeight="1">
      <c r="B74" s="159"/>
      <c r="C74" s="160"/>
      <c r="D74" s="160"/>
      <c r="E74" s="160"/>
      <c r="F74" s="160"/>
      <c r="G74" s="160"/>
      <c r="H74" s="160"/>
      <c r="I74" s="160"/>
      <c r="J74" s="160"/>
      <c r="K74" s="161"/>
    </row>
    <row r="75" spans="2:11" customFormat="1" ht="45" customHeight="1">
      <c r="B75" s="162"/>
      <c r="C75" s="269" t="s">
        <v>1008</v>
      </c>
      <c r="D75" s="269"/>
      <c r="E75" s="269"/>
      <c r="F75" s="269"/>
      <c r="G75" s="269"/>
      <c r="H75" s="269"/>
      <c r="I75" s="269"/>
      <c r="J75" s="269"/>
      <c r="K75" s="163"/>
    </row>
    <row r="76" spans="2:11" customFormat="1" ht="17.25" customHeight="1">
      <c r="B76" s="162"/>
      <c r="C76" s="164" t="s">
        <v>1009</v>
      </c>
      <c r="D76" s="164"/>
      <c r="E76" s="164"/>
      <c r="F76" s="164" t="s">
        <v>1010</v>
      </c>
      <c r="G76" s="165"/>
      <c r="H76" s="164" t="s">
        <v>47</v>
      </c>
      <c r="I76" s="164" t="s">
        <v>50</v>
      </c>
      <c r="J76" s="164" t="s">
        <v>1011</v>
      </c>
      <c r="K76" s="163"/>
    </row>
    <row r="77" spans="2:11" customFormat="1" ht="17.25" customHeight="1">
      <c r="B77" s="162"/>
      <c r="C77" s="166" t="s">
        <v>1012</v>
      </c>
      <c r="D77" s="166"/>
      <c r="E77" s="166"/>
      <c r="F77" s="167" t="s">
        <v>1013</v>
      </c>
      <c r="G77" s="168"/>
      <c r="H77" s="166"/>
      <c r="I77" s="166"/>
      <c r="J77" s="166" t="s">
        <v>1014</v>
      </c>
      <c r="K77" s="163"/>
    </row>
    <row r="78" spans="2:11" customFormat="1" ht="5.25" customHeight="1">
      <c r="B78" s="162"/>
      <c r="C78" s="169"/>
      <c r="D78" s="169"/>
      <c r="E78" s="169"/>
      <c r="F78" s="169"/>
      <c r="G78" s="170"/>
      <c r="H78" s="169"/>
      <c r="I78" s="169"/>
      <c r="J78" s="169"/>
      <c r="K78" s="163"/>
    </row>
    <row r="79" spans="2:11" customFormat="1" ht="15" customHeight="1">
      <c r="B79" s="162"/>
      <c r="C79" s="151" t="s">
        <v>46</v>
      </c>
      <c r="D79" s="171"/>
      <c r="E79" s="171"/>
      <c r="F79" s="172" t="s">
        <v>1015</v>
      </c>
      <c r="G79" s="173"/>
      <c r="H79" s="151" t="s">
        <v>1016</v>
      </c>
      <c r="I79" s="151" t="s">
        <v>1017</v>
      </c>
      <c r="J79" s="151">
        <v>20</v>
      </c>
      <c r="K79" s="163"/>
    </row>
    <row r="80" spans="2:11" customFormat="1" ht="15" customHeight="1">
      <c r="B80" s="162"/>
      <c r="C80" s="151" t="s">
        <v>1018</v>
      </c>
      <c r="D80" s="151"/>
      <c r="E80" s="151"/>
      <c r="F80" s="172" t="s">
        <v>1015</v>
      </c>
      <c r="G80" s="173"/>
      <c r="H80" s="151" t="s">
        <v>1019</v>
      </c>
      <c r="I80" s="151" t="s">
        <v>1017</v>
      </c>
      <c r="J80" s="151">
        <v>120</v>
      </c>
      <c r="K80" s="163"/>
    </row>
    <row r="81" spans="2:11" customFormat="1" ht="15" customHeight="1">
      <c r="B81" s="174"/>
      <c r="C81" s="151" t="s">
        <v>1020</v>
      </c>
      <c r="D81" s="151"/>
      <c r="E81" s="151"/>
      <c r="F81" s="172" t="s">
        <v>1021</v>
      </c>
      <c r="G81" s="173"/>
      <c r="H81" s="151" t="s">
        <v>1022</v>
      </c>
      <c r="I81" s="151" t="s">
        <v>1017</v>
      </c>
      <c r="J81" s="151">
        <v>50</v>
      </c>
      <c r="K81" s="163"/>
    </row>
    <row r="82" spans="2:11" customFormat="1" ht="15" customHeight="1">
      <c r="B82" s="174"/>
      <c r="C82" s="151" t="s">
        <v>1023</v>
      </c>
      <c r="D82" s="151"/>
      <c r="E82" s="151"/>
      <c r="F82" s="172" t="s">
        <v>1015</v>
      </c>
      <c r="G82" s="173"/>
      <c r="H82" s="151" t="s">
        <v>1024</v>
      </c>
      <c r="I82" s="151" t="s">
        <v>1025</v>
      </c>
      <c r="J82" s="151"/>
      <c r="K82" s="163"/>
    </row>
    <row r="83" spans="2:11" customFormat="1" ht="15" customHeight="1">
      <c r="B83" s="174"/>
      <c r="C83" s="151" t="s">
        <v>1026</v>
      </c>
      <c r="D83" s="151"/>
      <c r="E83" s="151"/>
      <c r="F83" s="172" t="s">
        <v>1021</v>
      </c>
      <c r="G83" s="151"/>
      <c r="H83" s="151" t="s">
        <v>1027</v>
      </c>
      <c r="I83" s="151" t="s">
        <v>1017</v>
      </c>
      <c r="J83" s="151">
        <v>15</v>
      </c>
      <c r="K83" s="163"/>
    </row>
    <row r="84" spans="2:11" customFormat="1" ht="15" customHeight="1">
      <c r="B84" s="174"/>
      <c r="C84" s="151" t="s">
        <v>1028</v>
      </c>
      <c r="D84" s="151"/>
      <c r="E84" s="151"/>
      <c r="F84" s="172" t="s">
        <v>1021</v>
      </c>
      <c r="G84" s="151"/>
      <c r="H84" s="151" t="s">
        <v>1029</v>
      </c>
      <c r="I84" s="151" t="s">
        <v>1017</v>
      </c>
      <c r="J84" s="151">
        <v>15</v>
      </c>
      <c r="K84" s="163"/>
    </row>
    <row r="85" spans="2:11" customFormat="1" ht="15" customHeight="1">
      <c r="B85" s="174"/>
      <c r="C85" s="151" t="s">
        <v>1030</v>
      </c>
      <c r="D85" s="151"/>
      <c r="E85" s="151"/>
      <c r="F85" s="172" t="s">
        <v>1021</v>
      </c>
      <c r="G85" s="151"/>
      <c r="H85" s="151" t="s">
        <v>1031</v>
      </c>
      <c r="I85" s="151" t="s">
        <v>1017</v>
      </c>
      <c r="J85" s="151">
        <v>20</v>
      </c>
      <c r="K85" s="163"/>
    </row>
    <row r="86" spans="2:11" customFormat="1" ht="15" customHeight="1">
      <c r="B86" s="174"/>
      <c r="C86" s="151" t="s">
        <v>1032</v>
      </c>
      <c r="D86" s="151"/>
      <c r="E86" s="151"/>
      <c r="F86" s="172" t="s">
        <v>1021</v>
      </c>
      <c r="G86" s="151"/>
      <c r="H86" s="151" t="s">
        <v>1033</v>
      </c>
      <c r="I86" s="151" t="s">
        <v>1017</v>
      </c>
      <c r="J86" s="151">
        <v>20</v>
      </c>
      <c r="K86" s="163"/>
    </row>
    <row r="87" spans="2:11" customFormat="1" ht="15" customHeight="1">
      <c r="B87" s="174"/>
      <c r="C87" s="151" t="s">
        <v>1034</v>
      </c>
      <c r="D87" s="151"/>
      <c r="E87" s="151"/>
      <c r="F87" s="172" t="s">
        <v>1021</v>
      </c>
      <c r="G87" s="173"/>
      <c r="H87" s="151" t="s">
        <v>1035</v>
      </c>
      <c r="I87" s="151" t="s">
        <v>1017</v>
      </c>
      <c r="J87" s="151">
        <v>50</v>
      </c>
      <c r="K87" s="163"/>
    </row>
    <row r="88" spans="2:11" customFormat="1" ht="15" customHeight="1">
      <c r="B88" s="174"/>
      <c r="C88" s="151" t="s">
        <v>1036</v>
      </c>
      <c r="D88" s="151"/>
      <c r="E88" s="151"/>
      <c r="F88" s="172" t="s">
        <v>1021</v>
      </c>
      <c r="G88" s="173"/>
      <c r="H88" s="151" t="s">
        <v>1037</v>
      </c>
      <c r="I88" s="151" t="s">
        <v>1017</v>
      </c>
      <c r="J88" s="151">
        <v>20</v>
      </c>
      <c r="K88" s="163"/>
    </row>
    <row r="89" spans="2:11" customFormat="1" ht="15" customHeight="1">
      <c r="B89" s="174"/>
      <c r="C89" s="151" t="s">
        <v>1038</v>
      </c>
      <c r="D89" s="151"/>
      <c r="E89" s="151"/>
      <c r="F89" s="172" t="s">
        <v>1021</v>
      </c>
      <c r="G89" s="173"/>
      <c r="H89" s="151" t="s">
        <v>1039</v>
      </c>
      <c r="I89" s="151" t="s">
        <v>1017</v>
      </c>
      <c r="J89" s="151">
        <v>20</v>
      </c>
      <c r="K89" s="163"/>
    </row>
    <row r="90" spans="2:11" customFormat="1" ht="15" customHeight="1">
      <c r="B90" s="174"/>
      <c r="C90" s="151" t="s">
        <v>1040</v>
      </c>
      <c r="D90" s="151"/>
      <c r="E90" s="151"/>
      <c r="F90" s="172" t="s">
        <v>1021</v>
      </c>
      <c r="G90" s="173"/>
      <c r="H90" s="151" t="s">
        <v>1041</v>
      </c>
      <c r="I90" s="151" t="s">
        <v>1017</v>
      </c>
      <c r="J90" s="151">
        <v>50</v>
      </c>
      <c r="K90" s="163"/>
    </row>
    <row r="91" spans="2:11" customFormat="1" ht="15" customHeight="1">
      <c r="B91" s="174"/>
      <c r="C91" s="151" t="s">
        <v>1042</v>
      </c>
      <c r="D91" s="151"/>
      <c r="E91" s="151"/>
      <c r="F91" s="172" t="s">
        <v>1021</v>
      </c>
      <c r="G91" s="173"/>
      <c r="H91" s="151" t="s">
        <v>1042</v>
      </c>
      <c r="I91" s="151" t="s">
        <v>1017</v>
      </c>
      <c r="J91" s="151">
        <v>50</v>
      </c>
      <c r="K91" s="163"/>
    </row>
    <row r="92" spans="2:11" customFormat="1" ht="15" customHeight="1">
      <c r="B92" s="174"/>
      <c r="C92" s="151" t="s">
        <v>1043</v>
      </c>
      <c r="D92" s="151"/>
      <c r="E92" s="151"/>
      <c r="F92" s="172" t="s">
        <v>1021</v>
      </c>
      <c r="G92" s="173"/>
      <c r="H92" s="151" t="s">
        <v>1044</v>
      </c>
      <c r="I92" s="151" t="s">
        <v>1017</v>
      </c>
      <c r="J92" s="151">
        <v>255</v>
      </c>
      <c r="K92" s="163"/>
    </row>
    <row r="93" spans="2:11" customFormat="1" ht="15" customHeight="1">
      <c r="B93" s="174"/>
      <c r="C93" s="151" t="s">
        <v>1045</v>
      </c>
      <c r="D93" s="151"/>
      <c r="E93" s="151"/>
      <c r="F93" s="172" t="s">
        <v>1015</v>
      </c>
      <c r="G93" s="173"/>
      <c r="H93" s="151" t="s">
        <v>1046</v>
      </c>
      <c r="I93" s="151" t="s">
        <v>1047</v>
      </c>
      <c r="J93" s="151"/>
      <c r="K93" s="163"/>
    </row>
    <row r="94" spans="2:11" customFormat="1" ht="15" customHeight="1">
      <c r="B94" s="174"/>
      <c r="C94" s="151" t="s">
        <v>1048</v>
      </c>
      <c r="D94" s="151"/>
      <c r="E94" s="151"/>
      <c r="F94" s="172" t="s">
        <v>1015</v>
      </c>
      <c r="G94" s="173"/>
      <c r="H94" s="151" t="s">
        <v>1049</v>
      </c>
      <c r="I94" s="151" t="s">
        <v>1050</v>
      </c>
      <c r="J94" s="151"/>
      <c r="K94" s="163"/>
    </row>
    <row r="95" spans="2:11" customFormat="1" ht="15" customHeight="1">
      <c r="B95" s="174"/>
      <c r="C95" s="151" t="s">
        <v>1051</v>
      </c>
      <c r="D95" s="151"/>
      <c r="E95" s="151"/>
      <c r="F95" s="172" t="s">
        <v>1015</v>
      </c>
      <c r="G95" s="173"/>
      <c r="H95" s="151" t="s">
        <v>1051</v>
      </c>
      <c r="I95" s="151" t="s">
        <v>1050</v>
      </c>
      <c r="J95" s="151"/>
      <c r="K95" s="163"/>
    </row>
    <row r="96" spans="2:11" customFormat="1" ht="15" customHeight="1">
      <c r="B96" s="174"/>
      <c r="C96" s="151" t="s">
        <v>31</v>
      </c>
      <c r="D96" s="151"/>
      <c r="E96" s="151"/>
      <c r="F96" s="172" t="s">
        <v>1015</v>
      </c>
      <c r="G96" s="173"/>
      <c r="H96" s="151" t="s">
        <v>1052</v>
      </c>
      <c r="I96" s="151" t="s">
        <v>1050</v>
      </c>
      <c r="J96" s="151"/>
      <c r="K96" s="163"/>
    </row>
    <row r="97" spans="2:11" customFormat="1" ht="15" customHeight="1">
      <c r="B97" s="174"/>
      <c r="C97" s="151" t="s">
        <v>41</v>
      </c>
      <c r="D97" s="151"/>
      <c r="E97" s="151"/>
      <c r="F97" s="172" t="s">
        <v>1015</v>
      </c>
      <c r="G97" s="173"/>
      <c r="H97" s="151" t="s">
        <v>1053</v>
      </c>
      <c r="I97" s="151" t="s">
        <v>1050</v>
      </c>
      <c r="J97" s="151"/>
      <c r="K97" s="163"/>
    </row>
    <row r="98" spans="2:11" customFormat="1" ht="15" customHeight="1">
      <c r="B98" s="175"/>
      <c r="C98" s="176"/>
      <c r="D98" s="176"/>
      <c r="E98" s="176"/>
      <c r="F98" s="176"/>
      <c r="G98" s="176"/>
      <c r="H98" s="176"/>
      <c r="I98" s="176"/>
      <c r="J98" s="176"/>
      <c r="K98" s="177"/>
    </row>
    <row r="99" spans="2:11" customFormat="1" ht="18.75" customHeight="1">
      <c r="B99" s="178"/>
      <c r="C99" s="179"/>
      <c r="D99" s="179"/>
      <c r="E99" s="179"/>
      <c r="F99" s="179"/>
      <c r="G99" s="179"/>
      <c r="H99" s="179"/>
      <c r="I99" s="179"/>
      <c r="J99" s="179"/>
      <c r="K99" s="178"/>
    </row>
    <row r="100" spans="2:11" customFormat="1" ht="18.75" customHeight="1"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</row>
    <row r="101" spans="2:11" customFormat="1" ht="7.5" customHeight="1">
      <c r="B101" s="159"/>
      <c r="C101" s="160"/>
      <c r="D101" s="160"/>
      <c r="E101" s="160"/>
      <c r="F101" s="160"/>
      <c r="G101" s="160"/>
      <c r="H101" s="160"/>
      <c r="I101" s="160"/>
      <c r="J101" s="160"/>
      <c r="K101" s="161"/>
    </row>
    <row r="102" spans="2:11" customFormat="1" ht="45" customHeight="1">
      <c r="B102" s="162"/>
      <c r="C102" s="269" t="s">
        <v>1054</v>
      </c>
      <c r="D102" s="269"/>
      <c r="E102" s="269"/>
      <c r="F102" s="269"/>
      <c r="G102" s="269"/>
      <c r="H102" s="269"/>
      <c r="I102" s="269"/>
      <c r="J102" s="269"/>
      <c r="K102" s="163"/>
    </row>
    <row r="103" spans="2:11" customFormat="1" ht="17.25" customHeight="1">
      <c r="B103" s="162"/>
      <c r="C103" s="164" t="s">
        <v>1009</v>
      </c>
      <c r="D103" s="164"/>
      <c r="E103" s="164"/>
      <c r="F103" s="164" t="s">
        <v>1010</v>
      </c>
      <c r="G103" s="165"/>
      <c r="H103" s="164" t="s">
        <v>47</v>
      </c>
      <c r="I103" s="164" t="s">
        <v>50</v>
      </c>
      <c r="J103" s="164" t="s">
        <v>1011</v>
      </c>
      <c r="K103" s="163"/>
    </row>
    <row r="104" spans="2:11" customFormat="1" ht="17.25" customHeight="1">
      <c r="B104" s="162"/>
      <c r="C104" s="166" t="s">
        <v>1012</v>
      </c>
      <c r="D104" s="166"/>
      <c r="E104" s="166"/>
      <c r="F104" s="167" t="s">
        <v>1013</v>
      </c>
      <c r="G104" s="168"/>
      <c r="H104" s="166"/>
      <c r="I104" s="166"/>
      <c r="J104" s="166" t="s">
        <v>1014</v>
      </c>
      <c r="K104" s="163"/>
    </row>
    <row r="105" spans="2:11" customFormat="1" ht="5.25" customHeight="1">
      <c r="B105" s="162"/>
      <c r="C105" s="164"/>
      <c r="D105" s="164"/>
      <c r="E105" s="164"/>
      <c r="F105" s="164"/>
      <c r="G105" s="180"/>
      <c r="H105" s="164"/>
      <c r="I105" s="164"/>
      <c r="J105" s="164"/>
      <c r="K105" s="163"/>
    </row>
    <row r="106" spans="2:11" customFormat="1" ht="15" customHeight="1">
      <c r="B106" s="162"/>
      <c r="C106" s="151" t="s">
        <v>46</v>
      </c>
      <c r="D106" s="171"/>
      <c r="E106" s="171"/>
      <c r="F106" s="172" t="s">
        <v>1015</v>
      </c>
      <c r="G106" s="151"/>
      <c r="H106" s="151" t="s">
        <v>1055</v>
      </c>
      <c r="I106" s="151" t="s">
        <v>1017</v>
      </c>
      <c r="J106" s="151">
        <v>20</v>
      </c>
      <c r="K106" s="163"/>
    </row>
    <row r="107" spans="2:11" customFormat="1" ht="15" customHeight="1">
      <c r="B107" s="162"/>
      <c r="C107" s="151" t="s">
        <v>1018</v>
      </c>
      <c r="D107" s="151"/>
      <c r="E107" s="151"/>
      <c r="F107" s="172" t="s">
        <v>1015</v>
      </c>
      <c r="G107" s="151"/>
      <c r="H107" s="151" t="s">
        <v>1055</v>
      </c>
      <c r="I107" s="151" t="s">
        <v>1017</v>
      </c>
      <c r="J107" s="151">
        <v>120</v>
      </c>
      <c r="K107" s="163"/>
    </row>
    <row r="108" spans="2:11" customFormat="1" ht="15" customHeight="1">
      <c r="B108" s="174"/>
      <c r="C108" s="151" t="s">
        <v>1020</v>
      </c>
      <c r="D108" s="151"/>
      <c r="E108" s="151"/>
      <c r="F108" s="172" t="s">
        <v>1021</v>
      </c>
      <c r="G108" s="151"/>
      <c r="H108" s="151" t="s">
        <v>1055</v>
      </c>
      <c r="I108" s="151" t="s">
        <v>1017</v>
      </c>
      <c r="J108" s="151">
        <v>50</v>
      </c>
      <c r="K108" s="163"/>
    </row>
    <row r="109" spans="2:11" customFormat="1" ht="15" customHeight="1">
      <c r="B109" s="174"/>
      <c r="C109" s="151" t="s">
        <v>1023</v>
      </c>
      <c r="D109" s="151"/>
      <c r="E109" s="151"/>
      <c r="F109" s="172" t="s">
        <v>1015</v>
      </c>
      <c r="G109" s="151"/>
      <c r="H109" s="151" t="s">
        <v>1055</v>
      </c>
      <c r="I109" s="151" t="s">
        <v>1025</v>
      </c>
      <c r="J109" s="151"/>
      <c r="K109" s="163"/>
    </row>
    <row r="110" spans="2:11" customFormat="1" ht="15" customHeight="1">
      <c r="B110" s="174"/>
      <c r="C110" s="151" t="s">
        <v>1034</v>
      </c>
      <c r="D110" s="151"/>
      <c r="E110" s="151"/>
      <c r="F110" s="172" t="s">
        <v>1021</v>
      </c>
      <c r="G110" s="151"/>
      <c r="H110" s="151" t="s">
        <v>1055</v>
      </c>
      <c r="I110" s="151" t="s">
        <v>1017</v>
      </c>
      <c r="J110" s="151">
        <v>50</v>
      </c>
      <c r="K110" s="163"/>
    </row>
    <row r="111" spans="2:11" customFormat="1" ht="15" customHeight="1">
      <c r="B111" s="174"/>
      <c r="C111" s="151" t="s">
        <v>1042</v>
      </c>
      <c r="D111" s="151"/>
      <c r="E111" s="151"/>
      <c r="F111" s="172" t="s">
        <v>1021</v>
      </c>
      <c r="G111" s="151"/>
      <c r="H111" s="151" t="s">
        <v>1055</v>
      </c>
      <c r="I111" s="151" t="s">
        <v>1017</v>
      </c>
      <c r="J111" s="151">
        <v>50</v>
      </c>
      <c r="K111" s="163"/>
    </row>
    <row r="112" spans="2:11" customFormat="1" ht="15" customHeight="1">
      <c r="B112" s="174"/>
      <c r="C112" s="151" t="s">
        <v>1040</v>
      </c>
      <c r="D112" s="151"/>
      <c r="E112" s="151"/>
      <c r="F112" s="172" t="s">
        <v>1021</v>
      </c>
      <c r="G112" s="151"/>
      <c r="H112" s="151" t="s">
        <v>1055</v>
      </c>
      <c r="I112" s="151" t="s">
        <v>1017</v>
      </c>
      <c r="J112" s="151">
        <v>50</v>
      </c>
      <c r="K112" s="163"/>
    </row>
    <row r="113" spans="2:11" customFormat="1" ht="15" customHeight="1">
      <c r="B113" s="174"/>
      <c r="C113" s="151" t="s">
        <v>46</v>
      </c>
      <c r="D113" s="151"/>
      <c r="E113" s="151"/>
      <c r="F113" s="172" t="s">
        <v>1015</v>
      </c>
      <c r="G113" s="151"/>
      <c r="H113" s="151" t="s">
        <v>1056</v>
      </c>
      <c r="I113" s="151" t="s">
        <v>1017</v>
      </c>
      <c r="J113" s="151">
        <v>20</v>
      </c>
      <c r="K113" s="163"/>
    </row>
    <row r="114" spans="2:11" customFormat="1" ht="15" customHeight="1">
      <c r="B114" s="174"/>
      <c r="C114" s="151" t="s">
        <v>1057</v>
      </c>
      <c r="D114" s="151"/>
      <c r="E114" s="151"/>
      <c r="F114" s="172" t="s">
        <v>1015</v>
      </c>
      <c r="G114" s="151"/>
      <c r="H114" s="151" t="s">
        <v>1058</v>
      </c>
      <c r="I114" s="151" t="s">
        <v>1017</v>
      </c>
      <c r="J114" s="151">
        <v>120</v>
      </c>
      <c r="K114" s="163"/>
    </row>
    <row r="115" spans="2:11" customFormat="1" ht="15" customHeight="1">
      <c r="B115" s="174"/>
      <c r="C115" s="151" t="s">
        <v>31</v>
      </c>
      <c r="D115" s="151"/>
      <c r="E115" s="151"/>
      <c r="F115" s="172" t="s">
        <v>1015</v>
      </c>
      <c r="G115" s="151"/>
      <c r="H115" s="151" t="s">
        <v>1059</v>
      </c>
      <c r="I115" s="151" t="s">
        <v>1050</v>
      </c>
      <c r="J115" s="151"/>
      <c r="K115" s="163"/>
    </row>
    <row r="116" spans="2:11" customFormat="1" ht="15" customHeight="1">
      <c r="B116" s="174"/>
      <c r="C116" s="151" t="s">
        <v>41</v>
      </c>
      <c r="D116" s="151"/>
      <c r="E116" s="151"/>
      <c r="F116" s="172" t="s">
        <v>1015</v>
      </c>
      <c r="G116" s="151"/>
      <c r="H116" s="151" t="s">
        <v>1060</v>
      </c>
      <c r="I116" s="151" t="s">
        <v>1050</v>
      </c>
      <c r="J116" s="151"/>
      <c r="K116" s="163"/>
    </row>
    <row r="117" spans="2:11" customFormat="1" ht="15" customHeight="1">
      <c r="B117" s="174"/>
      <c r="C117" s="151" t="s">
        <v>50</v>
      </c>
      <c r="D117" s="151"/>
      <c r="E117" s="151"/>
      <c r="F117" s="172" t="s">
        <v>1015</v>
      </c>
      <c r="G117" s="151"/>
      <c r="H117" s="151" t="s">
        <v>1061</v>
      </c>
      <c r="I117" s="151" t="s">
        <v>1062</v>
      </c>
      <c r="J117" s="151"/>
      <c r="K117" s="163"/>
    </row>
    <row r="118" spans="2:11" customFormat="1" ht="15" customHeight="1">
      <c r="B118" s="175"/>
      <c r="C118" s="181"/>
      <c r="D118" s="181"/>
      <c r="E118" s="181"/>
      <c r="F118" s="181"/>
      <c r="G118" s="181"/>
      <c r="H118" s="181"/>
      <c r="I118" s="181"/>
      <c r="J118" s="181"/>
      <c r="K118" s="177"/>
    </row>
    <row r="119" spans="2:11" customFormat="1" ht="18.75" customHeight="1">
      <c r="B119" s="182"/>
      <c r="C119" s="183"/>
      <c r="D119" s="183"/>
      <c r="E119" s="183"/>
      <c r="F119" s="184"/>
      <c r="G119" s="183"/>
      <c r="H119" s="183"/>
      <c r="I119" s="183"/>
      <c r="J119" s="183"/>
      <c r="K119" s="182"/>
    </row>
    <row r="120" spans="2:11" customFormat="1" ht="18.75" customHeight="1">
      <c r="B120" s="158"/>
      <c r="C120" s="158"/>
      <c r="D120" s="158"/>
      <c r="E120" s="158"/>
      <c r="F120" s="158"/>
      <c r="G120" s="158"/>
      <c r="H120" s="158"/>
      <c r="I120" s="158"/>
      <c r="J120" s="158"/>
      <c r="K120" s="158"/>
    </row>
    <row r="121" spans="2:11" customFormat="1" ht="7.5" customHeight="1">
      <c r="B121" s="185"/>
      <c r="C121" s="186"/>
      <c r="D121" s="186"/>
      <c r="E121" s="186"/>
      <c r="F121" s="186"/>
      <c r="G121" s="186"/>
      <c r="H121" s="186"/>
      <c r="I121" s="186"/>
      <c r="J121" s="186"/>
      <c r="K121" s="187"/>
    </row>
    <row r="122" spans="2:11" customFormat="1" ht="45" customHeight="1">
      <c r="B122" s="188"/>
      <c r="C122" s="270" t="s">
        <v>1063</v>
      </c>
      <c r="D122" s="270"/>
      <c r="E122" s="270"/>
      <c r="F122" s="270"/>
      <c r="G122" s="270"/>
      <c r="H122" s="270"/>
      <c r="I122" s="270"/>
      <c r="J122" s="270"/>
      <c r="K122" s="189"/>
    </row>
    <row r="123" spans="2:11" customFormat="1" ht="17.25" customHeight="1">
      <c r="B123" s="190"/>
      <c r="C123" s="164" t="s">
        <v>1009</v>
      </c>
      <c r="D123" s="164"/>
      <c r="E123" s="164"/>
      <c r="F123" s="164" t="s">
        <v>1010</v>
      </c>
      <c r="G123" s="165"/>
      <c r="H123" s="164" t="s">
        <v>47</v>
      </c>
      <c r="I123" s="164" t="s">
        <v>50</v>
      </c>
      <c r="J123" s="164" t="s">
        <v>1011</v>
      </c>
      <c r="K123" s="191"/>
    </row>
    <row r="124" spans="2:11" customFormat="1" ht="17.25" customHeight="1">
      <c r="B124" s="190"/>
      <c r="C124" s="166" t="s">
        <v>1012</v>
      </c>
      <c r="D124" s="166"/>
      <c r="E124" s="166"/>
      <c r="F124" s="167" t="s">
        <v>1013</v>
      </c>
      <c r="G124" s="168"/>
      <c r="H124" s="166"/>
      <c r="I124" s="166"/>
      <c r="J124" s="166" t="s">
        <v>1014</v>
      </c>
      <c r="K124" s="191"/>
    </row>
    <row r="125" spans="2:11" customFormat="1" ht="5.25" customHeight="1">
      <c r="B125" s="192"/>
      <c r="C125" s="169"/>
      <c r="D125" s="169"/>
      <c r="E125" s="169"/>
      <c r="F125" s="169"/>
      <c r="G125" s="193"/>
      <c r="H125" s="169"/>
      <c r="I125" s="169"/>
      <c r="J125" s="169"/>
      <c r="K125" s="194"/>
    </row>
    <row r="126" spans="2:11" customFormat="1" ht="15" customHeight="1">
      <c r="B126" s="192"/>
      <c r="C126" s="151" t="s">
        <v>1018</v>
      </c>
      <c r="D126" s="171"/>
      <c r="E126" s="171"/>
      <c r="F126" s="172" t="s">
        <v>1015</v>
      </c>
      <c r="G126" s="151"/>
      <c r="H126" s="151" t="s">
        <v>1055</v>
      </c>
      <c r="I126" s="151" t="s">
        <v>1017</v>
      </c>
      <c r="J126" s="151">
        <v>120</v>
      </c>
      <c r="K126" s="195"/>
    </row>
    <row r="127" spans="2:11" customFormat="1" ht="15" customHeight="1">
      <c r="B127" s="192"/>
      <c r="C127" s="151" t="s">
        <v>1064</v>
      </c>
      <c r="D127" s="151"/>
      <c r="E127" s="151"/>
      <c r="F127" s="172" t="s">
        <v>1015</v>
      </c>
      <c r="G127" s="151"/>
      <c r="H127" s="151" t="s">
        <v>1065</v>
      </c>
      <c r="I127" s="151" t="s">
        <v>1017</v>
      </c>
      <c r="J127" s="151" t="s">
        <v>1066</v>
      </c>
      <c r="K127" s="195"/>
    </row>
    <row r="128" spans="2:11" customFormat="1" ht="15" customHeight="1">
      <c r="B128" s="192"/>
      <c r="C128" s="151" t="s">
        <v>963</v>
      </c>
      <c r="D128" s="151"/>
      <c r="E128" s="151"/>
      <c r="F128" s="172" t="s">
        <v>1015</v>
      </c>
      <c r="G128" s="151"/>
      <c r="H128" s="151" t="s">
        <v>1067</v>
      </c>
      <c r="I128" s="151" t="s">
        <v>1017</v>
      </c>
      <c r="J128" s="151" t="s">
        <v>1066</v>
      </c>
      <c r="K128" s="195"/>
    </row>
    <row r="129" spans="2:11" customFormat="1" ht="15" customHeight="1">
      <c r="B129" s="192"/>
      <c r="C129" s="151" t="s">
        <v>1026</v>
      </c>
      <c r="D129" s="151"/>
      <c r="E129" s="151"/>
      <c r="F129" s="172" t="s">
        <v>1021</v>
      </c>
      <c r="G129" s="151"/>
      <c r="H129" s="151" t="s">
        <v>1027</v>
      </c>
      <c r="I129" s="151" t="s">
        <v>1017</v>
      </c>
      <c r="J129" s="151">
        <v>15</v>
      </c>
      <c r="K129" s="195"/>
    </row>
    <row r="130" spans="2:11" customFormat="1" ht="15" customHeight="1">
      <c r="B130" s="192"/>
      <c r="C130" s="151" t="s">
        <v>1028</v>
      </c>
      <c r="D130" s="151"/>
      <c r="E130" s="151"/>
      <c r="F130" s="172" t="s">
        <v>1021</v>
      </c>
      <c r="G130" s="151"/>
      <c r="H130" s="151" t="s">
        <v>1029</v>
      </c>
      <c r="I130" s="151" t="s">
        <v>1017</v>
      </c>
      <c r="J130" s="151">
        <v>15</v>
      </c>
      <c r="K130" s="195"/>
    </row>
    <row r="131" spans="2:11" customFormat="1" ht="15" customHeight="1">
      <c r="B131" s="192"/>
      <c r="C131" s="151" t="s">
        <v>1030</v>
      </c>
      <c r="D131" s="151"/>
      <c r="E131" s="151"/>
      <c r="F131" s="172" t="s">
        <v>1021</v>
      </c>
      <c r="G131" s="151"/>
      <c r="H131" s="151" t="s">
        <v>1031</v>
      </c>
      <c r="I131" s="151" t="s">
        <v>1017</v>
      </c>
      <c r="J131" s="151">
        <v>20</v>
      </c>
      <c r="K131" s="195"/>
    </row>
    <row r="132" spans="2:11" customFormat="1" ht="15" customHeight="1">
      <c r="B132" s="192"/>
      <c r="C132" s="151" t="s">
        <v>1032</v>
      </c>
      <c r="D132" s="151"/>
      <c r="E132" s="151"/>
      <c r="F132" s="172" t="s">
        <v>1021</v>
      </c>
      <c r="G132" s="151"/>
      <c r="H132" s="151" t="s">
        <v>1033</v>
      </c>
      <c r="I132" s="151" t="s">
        <v>1017</v>
      </c>
      <c r="J132" s="151">
        <v>20</v>
      </c>
      <c r="K132" s="195"/>
    </row>
    <row r="133" spans="2:11" customFormat="1" ht="15" customHeight="1">
      <c r="B133" s="192"/>
      <c r="C133" s="151" t="s">
        <v>1020</v>
      </c>
      <c r="D133" s="151"/>
      <c r="E133" s="151"/>
      <c r="F133" s="172" t="s">
        <v>1021</v>
      </c>
      <c r="G133" s="151"/>
      <c r="H133" s="151" t="s">
        <v>1055</v>
      </c>
      <c r="I133" s="151" t="s">
        <v>1017</v>
      </c>
      <c r="J133" s="151">
        <v>50</v>
      </c>
      <c r="K133" s="195"/>
    </row>
    <row r="134" spans="2:11" customFormat="1" ht="15" customHeight="1">
      <c r="B134" s="192"/>
      <c r="C134" s="151" t="s">
        <v>1034</v>
      </c>
      <c r="D134" s="151"/>
      <c r="E134" s="151"/>
      <c r="F134" s="172" t="s">
        <v>1021</v>
      </c>
      <c r="G134" s="151"/>
      <c r="H134" s="151" t="s">
        <v>1055</v>
      </c>
      <c r="I134" s="151" t="s">
        <v>1017</v>
      </c>
      <c r="J134" s="151">
        <v>50</v>
      </c>
      <c r="K134" s="195"/>
    </row>
    <row r="135" spans="2:11" customFormat="1" ht="15" customHeight="1">
      <c r="B135" s="192"/>
      <c r="C135" s="151" t="s">
        <v>1040</v>
      </c>
      <c r="D135" s="151"/>
      <c r="E135" s="151"/>
      <c r="F135" s="172" t="s">
        <v>1021</v>
      </c>
      <c r="G135" s="151"/>
      <c r="H135" s="151" t="s">
        <v>1055</v>
      </c>
      <c r="I135" s="151" t="s">
        <v>1017</v>
      </c>
      <c r="J135" s="151">
        <v>50</v>
      </c>
      <c r="K135" s="195"/>
    </row>
    <row r="136" spans="2:11" customFormat="1" ht="15" customHeight="1">
      <c r="B136" s="192"/>
      <c r="C136" s="151" t="s">
        <v>1042</v>
      </c>
      <c r="D136" s="151"/>
      <c r="E136" s="151"/>
      <c r="F136" s="172" t="s">
        <v>1021</v>
      </c>
      <c r="G136" s="151"/>
      <c r="H136" s="151" t="s">
        <v>1055</v>
      </c>
      <c r="I136" s="151" t="s">
        <v>1017</v>
      </c>
      <c r="J136" s="151">
        <v>50</v>
      </c>
      <c r="K136" s="195"/>
    </row>
    <row r="137" spans="2:11" customFormat="1" ht="15" customHeight="1">
      <c r="B137" s="192"/>
      <c r="C137" s="151" t="s">
        <v>1043</v>
      </c>
      <c r="D137" s="151"/>
      <c r="E137" s="151"/>
      <c r="F137" s="172" t="s">
        <v>1021</v>
      </c>
      <c r="G137" s="151"/>
      <c r="H137" s="151" t="s">
        <v>1068</v>
      </c>
      <c r="I137" s="151" t="s">
        <v>1017</v>
      </c>
      <c r="J137" s="151">
        <v>255</v>
      </c>
      <c r="K137" s="195"/>
    </row>
    <row r="138" spans="2:11" customFormat="1" ht="15" customHeight="1">
      <c r="B138" s="192"/>
      <c r="C138" s="151" t="s">
        <v>1045</v>
      </c>
      <c r="D138" s="151"/>
      <c r="E138" s="151"/>
      <c r="F138" s="172" t="s">
        <v>1015</v>
      </c>
      <c r="G138" s="151"/>
      <c r="H138" s="151" t="s">
        <v>1069</v>
      </c>
      <c r="I138" s="151" t="s">
        <v>1047</v>
      </c>
      <c r="J138" s="151"/>
      <c r="K138" s="195"/>
    </row>
    <row r="139" spans="2:11" customFormat="1" ht="15" customHeight="1">
      <c r="B139" s="192"/>
      <c r="C139" s="151" t="s">
        <v>1048</v>
      </c>
      <c r="D139" s="151"/>
      <c r="E139" s="151"/>
      <c r="F139" s="172" t="s">
        <v>1015</v>
      </c>
      <c r="G139" s="151"/>
      <c r="H139" s="151" t="s">
        <v>1070</v>
      </c>
      <c r="I139" s="151" t="s">
        <v>1050</v>
      </c>
      <c r="J139" s="151"/>
      <c r="K139" s="195"/>
    </row>
    <row r="140" spans="2:11" customFormat="1" ht="15" customHeight="1">
      <c r="B140" s="192"/>
      <c r="C140" s="151" t="s">
        <v>1051</v>
      </c>
      <c r="D140" s="151"/>
      <c r="E140" s="151"/>
      <c r="F140" s="172" t="s">
        <v>1015</v>
      </c>
      <c r="G140" s="151"/>
      <c r="H140" s="151" t="s">
        <v>1051</v>
      </c>
      <c r="I140" s="151" t="s">
        <v>1050</v>
      </c>
      <c r="J140" s="151"/>
      <c r="K140" s="195"/>
    </row>
    <row r="141" spans="2:11" customFormat="1" ht="15" customHeight="1">
      <c r="B141" s="192"/>
      <c r="C141" s="151" t="s">
        <v>31</v>
      </c>
      <c r="D141" s="151"/>
      <c r="E141" s="151"/>
      <c r="F141" s="172" t="s">
        <v>1015</v>
      </c>
      <c r="G141" s="151"/>
      <c r="H141" s="151" t="s">
        <v>1071</v>
      </c>
      <c r="I141" s="151" t="s">
        <v>1050</v>
      </c>
      <c r="J141" s="151"/>
      <c r="K141" s="195"/>
    </row>
    <row r="142" spans="2:11" customFormat="1" ht="15" customHeight="1">
      <c r="B142" s="192"/>
      <c r="C142" s="151" t="s">
        <v>1072</v>
      </c>
      <c r="D142" s="151"/>
      <c r="E142" s="151"/>
      <c r="F142" s="172" t="s">
        <v>1015</v>
      </c>
      <c r="G142" s="151"/>
      <c r="H142" s="151" t="s">
        <v>1073</v>
      </c>
      <c r="I142" s="151" t="s">
        <v>1050</v>
      </c>
      <c r="J142" s="151"/>
      <c r="K142" s="195"/>
    </row>
    <row r="143" spans="2:11" customFormat="1" ht="15" customHeight="1">
      <c r="B143" s="196"/>
      <c r="C143" s="197"/>
      <c r="D143" s="197"/>
      <c r="E143" s="197"/>
      <c r="F143" s="197"/>
      <c r="G143" s="197"/>
      <c r="H143" s="197"/>
      <c r="I143" s="197"/>
      <c r="J143" s="197"/>
      <c r="K143" s="198"/>
    </row>
    <row r="144" spans="2:11" customFormat="1" ht="18.75" customHeight="1">
      <c r="B144" s="183"/>
      <c r="C144" s="183"/>
      <c r="D144" s="183"/>
      <c r="E144" s="183"/>
      <c r="F144" s="184"/>
      <c r="G144" s="183"/>
      <c r="H144" s="183"/>
      <c r="I144" s="183"/>
      <c r="J144" s="183"/>
      <c r="K144" s="183"/>
    </row>
    <row r="145" spans="2:11" customFormat="1" ht="18.75" customHeight="1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</row>
    <row r="146" spans="2:11" customFormat="1" ht="7.5" customHeight="1">
      <c r="B146" s="159"/>
      <c r="C146" s="160"/>
      <c r="D146" s="160"/>
      <c r="E146" s="160"/>
      <c r="F146" s="160"/>
      <c r="G146" s="160"/>
      <c r="H146" s="160"/>
      <c r="I146" s="160"/>
      <c r="J146" s="160"/>
      <c r="K146" s="161"/>
    </row>
    <row r="147" spans="2:11" customFormat="1" ht="45" customHeight="1">
      <c r="B147" s="162"/>
      <c r="C147" s="269" t="s">
        <v>1074</v>
      </c>
      <c r="D147" s="269"/>
      <c r="E147" s="269"/>
      <c r="F147" s="269"/>
      <c r="G147" s="269"/>
      <c r="H147" s="269"/>
      <c r="I147" s="269"/>
      <c r="J147" s="269"/>
      <c r="K147" s="163"/>
    </row>
    <row r="148" spans="2:11" customFormat="1" ht="17.25" customHeight="1">
      <c r="B148" s="162"/>
      <c r="C148" s="164" t="s">
        <v>1009</v>
      </c>
      <c r="D148" s="164"/>
      <c r="E148" s="164"/>
      <c r="F148" s="164" t="s">
        <v>1010</v>
      </c>
      <c r="G148" s="165"/>
      <c r="H148" s="164" t="s">
        <v>47</v>
      </c>
      <c r="I148" s="164" t="s">
        <v>50</v>
      </c>
      <c r="J148" s="164" t="s">
        <v>1011</v>
      </c>
      <c r="K148" s="163"/>
    </row>
    <row r="149" spans="2:11" customFormat="1" ht="17.25" customHeight="1">
      <c r="B149" s="162"/>
      <c r="C149" s="166" t="s">
        <v>1012</v>
      </c>
      <c r="D149" s="166"/>
      <c r="E149" s="166"/>
      <c r="F149" s="167" t="s">
        <v>1013</v>
      </c>
      <c r="G149" s="168"/>
      <c r="H149" s="166"/>
      <c r="I149" s="166"/>
      <c r="J149" s="166" t="s">
        <v>1014</v>
      </c>
      <c r="K149" s="163"/>
    </row>
    <row r="150" spans="2:11" customFormat="1" ht="5.25" customHeight="1">
      <c r="B150" s="174"/>
      <c r="C150" s="169"/>
      <c r="D150" s="169"/>
      <c r="E150" s="169"/>
      <c r="F150" s="169"/>
      <c r="G150" s="170"/>
      <c r="H150" s="169"/>
      <c r="I150" s="169"/>
      <c r="J150" s="169"/>
      <c r="K150" s="195"/>
    </row>
    <row r="151" spans="2:11" customFormat="1" ht="15" customHeight="1">
      <c r="B151" s="174"/>
      <c r="C151" s="199" t="s">
        <v>1018</v>
      </c>
      <c r="D151" s="151"/>
      <c r="E151" s="151"/>
      <c r="F151" s="200" t="s">
        <v>1015</v>
      </c>
      <c r="G151" s="151"/>
      <c r="H151" s="199" t="s">
        <v>1055</v>
      </c>
      <c r="I151" s="199" t="s">
        <v>1017</v>
      </c>
      <c r="J151" s="199">
        <v>120</v>
      </c>
      <c r="K151" s="195"/>
    </row>
    <row r="152" spans="2:11" customFormat="1" ht="15" customHeight="1">
      <c r="B152" s="174"/>
      <c r="C152" s="199" t="s">
        <v>1064</v>
      </c>
      <c r="D152" s="151"/>
      <c r="E152" s="151"/>
      <c r="F152" s="200" t="s">
        <v>1015</v>
      </c>
      <c r="G152" s="151"/>
      <c r="H152" s="199" t="s">
        <v>1075</v>
      </c>
      <c r="I152" s="199" t="s">
        <v>1017</v>
      </c>
      <c r="J152" s="199" t="s">
        <v>1066</v>
      </c>
      <c r="K152" s="195"/>
    </row>
    <row r="153" spans="2:11" customFormat="1" ht="15" customHeight="1">
      <c r="B153" s="174"/>
      <c r="C153" s="199" t="s">
        <v>963</v>
      </c>
      <c r="D153" s="151"/>
      <c r="E153" s="151"/>
      <c r="F153" s="200" t="s">
        <v>1015</v>
      </c>
      <c r="G153" s="151"/>
      <c r="H153" s="199" t="s">
        <v>1076</v>
      </c>
      <c r="I153" s="199" t="s">
        <v>1017</v>
      </c>
      <c r="J153" s="199" t="s">
        <v>1066</v>
      </c>
      <c r="K153" s="195"/>
    </row>
    <row r="154" spans="2:11" customFormat="1" ht="15" customHeight="1">
      <c r="B154" s="174"/>
      <c r="C154" s="199" t="s">
        <v>1020</v>
      </c>
      <c r="D154" s="151"/>
      <c r="E154" s="151"/>
      <c r="F154" s="200" t="s">
        <v>1021</v>
      </c>
      <c r="G154" s="151"/>
      <c r="H154" s="199" t="s">
        <v>1055</v>
      </c>
      <c r="I154" s="199" t="s">
        <v>1017</v>
      </c>
      <c r="J154" s="199">
        <v>50</v>
      </c>
      <c r="K154" s="195"/>
    </row>
    <row r="155" spans="2:11" customFormat="1" ht="15" customHeight="1">
      <c r="B155" s="174"/>
      <c r="C155" s="199" t="s">
        <v>1023</v>
      </c>
      <c r="D155" s="151"/>
      <c r="E155" s="151"/>
      <c r="F155" s="200" t="s">
        <v>1015</v>
      </c>
      <c r="G155" s="151"/>
      <c r="H155" s="199" t="s">
        <v>1055</v>
      </c>
      <c r="I155" s="199" t="s">
        <v>1025</v>
      </c>
      <c r="J155" s="199"/>
      <c r="K155" s="195"/>
    </row>
    <row r="156" spans="2:11" customFormat="1" ht="15" customHeight="1">
      <c r="B156" s="174"/>
      <c r="C156" s="199" t="s">
        <v>1034</v>
      </c>
      <c r="D156" s="151"/>
      <c r="E156" s="151"/>
      <c r="F156" s="200" t="s">
        <v>1021</v>
      </c>
      <c r="G156" s="151"/>
      <c r="H156" s="199" t="s">
        <v>1055</v>
      </c>
      <c r="I156" s="199" t="s">
        <v>1017</v>
      </c>
      <c r="J156" s="199">
        <v>50</v>
      </c>
      <c r="K156" s="195"/>
    </row>
    <row r="157" spans="2:11" customFormat="1" ht="15" customHeight="1">
      <c r="B157" s="174"/>
      <c r="C157" s="199" t="s">
        <v>1042</v>
      </c>
      <c r="D157" s="151"/>
      <c r="E157" s="151"/>
      <c r="F157" s="200" t="s">
        <v>1021</v>
      </c>
      <c r="G157" s="151"/>
      <c r="H157" s="199" t="s">
        <v>1055</v>
      </c>
      <c r="I157" s="199" t="s">
        <v>1017</v>
      </c>
      <c r="J157" s="199">
        <v>50</v>
      </c>
      <c r="K157" s="195"/>
    </row>
    <row r="158" spans="2:11" customFormat="1" ht="15" customHeight="1">
      <c r="B158" s="174"/>
      <c r="C158" s="199" t="s">
        <v>1040</v>
      </c>
      <c r="D158" s="151"/>
      <c r="E158" s="151"/>
      <c r="F158" s="200" t="s">
        <v>1021</v>
      </c>
      <c r="G158" s="151"/>
      <c r="H158" s="199" t="s">
        <v>1055</v>
      </c>
      <c r="I158" s="199" t="s">
        <v>1017</v>
      </c>
      <c r="J158" s="199">
        <v>50</v>
      </c>
      <c r="K158" s="195"/>
    </row>
    <row r="159" spans="2:11" customFormat="1" ht="15" customHeight="1">
      <c r="B159" s="174"/>
      <c r="C159" s="199" t="s">
        <v>78</v>
      </c>
      <c r="D159" s="151"/>
      <c r="E159" s="151"/>
      <c r="F159" s="200" t="s">
        <v>1015</v>
      </c>
      <c r="G159" s="151"/>
      <c r="H159" s="199" t="s">
        <v>1077</v>
      </c>
      <c r="I159" s="199" t="s">
        <v>1017</v>
      </c>
      <c r="J159" s="199" t="s">
        <v>1078</v>
      </c>
      <c r="K159" s="195"/>
    </row>
    <row r="160" spans="2:11" customFormat="1" ht="15" customHeight="1">
      <c r="B160" s="174"/>
      <c r="C160" s="199" t="s">
        <v>1079</v>
      </c>
      <c r="D160" s="151"/>
      <c r="E160" s="151"/>
      <c r="F160" s="200" t="s">
        <v>1015</v>
      </c>
      <c r="G160" s="151"/>
      <c r="H160" s="199" t="s">
        <v>1080</v>
      </c>
      <c r="I160" s="199" t="s">
        <v>1050</v>
      </c>
      <c r="J160" s="199"/>
      <c r="K160" s="195"/>
    </row>
    <row r="161" spans="2:11" customFormat="1" ht="15" customHeight="1">
      <c r="B161" s="201"/>
      <c r="C161" s="181"/>
      <c r="D161" s="181"/>
      <c r="E161" s="181"/>
      <c r="F161" s="181"/>
      <c r="G161" s="181"/>
      <c r="H161" s="181"/>
      <c r="I161" s="181"/>
      <c r="J161" s="181"/>
      <c r="K161" s="202"/>
    </row>
    <row r="162" spans="2:11" customFormat="1" ht="18.75" customHeight="1">
      <c r="B162" s="183"/>
      <c r="C162" s="193"/>
      <c r="D162" s="193"/>
      <c r="E162" s="193"/>
      <c r="F162" s="203"/>
      <c r="G162" s="193"/>
      <c r="H162" s="193"/>
      <c r="I162" s="193"/>
      <c r="J162" s="193"/>
      <c r="K162" s="183"/>
    </row>
    <row r="163" spans="2:11" customFormat="1" ht="18.75" customHeight="1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</row>
    <row r="164" spans="2:11" customFormat="1" ht="7.5" customHeight="1">
      <c r="B164" s="140"/>
      <c r="C164" s="141"/>
      <c r="D164" s="141"/>
      <c r="E164" s="141"/>
      <c r="F164" s="141"/>
      <c r="G164" s="141"/>
      <c r="H164" s="141"/>
      <c r="I164" s="141"/>
      <c r="J164" s="141"/>
      <c r="K164" s="142"/>
    </row>
    <row r="165" spans="2:11" customFormat="1" ht="45" customHeight="1">
      <c r="B165" s="143"/>
      <c r="C165" s="270" t="s">
        <v>1081</v>
      </c>
      <c r="D165" s="270"/>
      <c r="E165" s="270"/>
      <c r="F165" s="270"/>
      <c r="G165" s="270"/>
      <c r="H165" s="270"/>
      <c r="I165" s="270"/>
      <c r="J165" s="270"/>
      <c r="K165" s="144"/>
    </row>
    <row r="166" spans="2:11" customFormat="1" ht="17.25" customHeight="1">
      <c r="B166" s="143"/>
      <c r="C166" s="164" t="s">
        <v>1009</v>
      </c>
      <c r="D166" s="164"/>
      <c r="E166" s="164"/>
      <c r="F166" s="164" t="s">
        <v>1010</v>
      </c>
      <c r="G166" s="204"/>
      <c r="H166" s="205" t="s">
        <v>47</v>
      </c>
      <c r="I166" s="205" t="s">
        <v>50</v>
      </c>
      <c r="J166" s="164" t="s">
        <v>1011</v>
      </c>
      <c r="K166" s="144"/>
    </row>
    <row r="167" spans="2:11" customFormat="1" ht="17.25" customHeight="1">
      <c r="B167" s="145"/>
      <c r="C167" s="166" t="s">
        <v>1012</v>
      </c>
      <c r="D167" s="166"/>
      <c r="E167" s="166"/>
      <c r="F167" s="167" t="s">
        <v>1013</v>
      </c>
      <c r="G167" s="206"/>
      <c r="H167" s="207"/>
      <c r="I167" s="207"/>
      <c r="J167" s="166" t="s">
        <v>1014</v>
      </c>
      <c r="K167" s="146"/>
    </row>
    <row r="168" spans="2:11" customFormat="1" ht="5.25" customHeight="1">
      <c r="B168" s="174"/>
      <c r="C168" s="169"/>
      <c r="D168" s="169"/>
      <c r="E168" s="169"/>
      <c r="F168" s="169"/>
      <c r="G168" s="170"/>
      <c r="H168" s="169"/>
      <c r="I168" s="169"/>
      <c r="J168" s="169"/>
      <c r="K168" s="195"/>
    </row>
    <row r="169" spans="2:11" customFormat="1" ht="15" customHeight="1">
      <c r="B169" s="174"/>
      <c r="C169" s="151" t="s">
        <v>1018</v>
      </c>
      <c r="D169" s="151"/>
      <c r="E169" s="151"/>
      <c r="F169" s="172" t="s">
        <v>1015</v>
      </c>
      <c r="G169" s="151"/>
      <c r="H169" s="151" t="s">
        <v>1055</v>
      </c>
      <c r="I169" s="151" t="s">
        <v>1017</v>
      </c>
      <c r="J169" s="151">
        <v>120</v>
      </c>
      <c r="K169" s="195"/>
    </row>
    <row r="170" spans="2:11" customFormat="1" ht="15" customHeight="1">
      <c r="B170" s="174"/>
      <c r="C170" s="151" t="s">
        <v>1064</v>
      </c>
      <c r="D170" s="151"/>
      <c r="E170" s="151"/>
      <c r="F170" s="172" t="s">
        <v>1015</v>
      </c>
      <c r="G170" s="151"/>
      <c r="H170" s="151" t="s">
        <v>1065</v>
      </c>
      <c r="I170" s="151" t="s">
        <v>1017</v>
      </c>
      <c r="J170" s="151" t="s">
        <v>1066</v>
      </c>
      <c r="K170" s="195"/>
    </row>
    <row r="171" spans="2:11" customFormat="1" ht="15" customHeight="1">
      <c r="B171" s="174"/>
      <c r="C171" s="151" t="s">
        <v>963</v>
      </c>
      <c r="D171" s="151"/>
      <c r="E171" s="151"/>
      <c r="F171" s="172" t="s">
        <v>1015</v>
      </c>
      <c r="G171" s="151"/>
      <c r="H171" s="151" t="s">
        <v>1082</v>
      </c>
      <c r="I171" s="151" t="s">
        <v>1017</v>
      </c>
      <c r="J171" s="151" t="s">
        <v>1066</v>
      </c>
      <c r="K171" s="195"/>
    </row>
    <row r="172" spans="2:11" customFormat="1" ht="15" customHeight="1">
      <c r="B172" s="174"/>
      <c r="C172" s="151" t="s">
        <v>1020</v>
      </c>
      <c r="D172" s="151"/>
      <c r="E172" s="151"/>
      <c r="F172" s="172" t="s">
        <v>1021</v>
      </c>
      <c r="G172" s="151"/>
      <c r="H172" s="151" t="s">
        <v>1082</v>
      </c>
      <c r="I172" s="151" t="s">
        <v>1017</v>
      </c>
      <c r="J172" s="151">
        <v>50</v>
      </c>
      <c r="K172" s="195"/>
    </row>
    <row r="173" spans="2:11" customFormat="1" ht="15" customHeight="1">
      <c r="B173" s="174"/>
      <c r="C173" s="151" t="s">
        <v>1023</v>
      </c>
      <c r="D173" s="151"/>
      <c r="E173" s="151"/>
      <c r="F173" s="172" t="s">
        <v>1015</v>
      </c>
      <c r="G173" s="151"/>
      <c r="H173" s="151" t="s">
        <v>1082</v>
      </c>
      <c r="I173" s="151" t="s">
        <v>1025</v>
      </c>
      <c r="J173" s="151"/>
      <c r="K173" s="195"/>
    </row>
    <row r="174" spans="2:11" customFormat="1" ht="15" customHeight="1">
      <c r="B174" s="174"/>
      <c r="C174" s="151" t="s">
        <v>1034</v>
      </c>
      <c r="D174" s="151"/>
      <c r="E174" s="151"/>
      <c r="F174" s="172" t="s">
        <v>1021</v>
      </c>
      <c r="G174" s="151"/>
      <c r="H174" s="151" t="s">
        <v>1082</v>
      </c>
      <c r="I174" s="151" t="s">
        <v>1017</v>
      </c>
      <c r="J174" s="151">
        <v>50</v>
      </c>
      <c r="K174" s="195"/>
    </row>
    <row r="175" spans="2:11" customFormat="1" ht="15" customHeight="1">
      <c r="B175" s="174"/>
      <c r="C175" s="151" t="s">
        <v>1042</v>
      </c>
      <c r="D175" s="151"/>
      <c r="E175" s="151"/>
      <c r="F175" s="172" t="s">
        <v>1021</v>
      </c>
      <c r="G175" s="151"/>
      <c r="H175" s="151" t="s">
        <v>1082</v>
      </c>
      <c r="I175" s="151" t="s">
        <v>1017</v>
      </c>
      <c r="J175" s="151">
        <v>50</v>
      </c>
      <c r="K175" s="195"/>
    </row>
    <row r="176" spans="2:11" customFormat="1" ht="15" customHeight="1">
      <c r="B176" s="174"/>
      <c r="C176" s="151" t="s">
        <v>1040</v>
      </c>
      <c r="D176" s="151"/>
      <c r="E176" s="151"/>
      <c r="F176" s="172" t="s">
        <v>1021</v>
      </c>
      <c r="G176" s="151"/>
      <c r="H176" s="151" t="s">
        <v>1082</v>
      </c>
      <c r="I176" s="151" t="s">
        <v>1017</v>
      </c>
      <c r="J176" s="151">
        <v>50</v>
      </c>
      <c r="K176" s="195"/>
    </row>
    <row r="177" spans="2:11" customFormat="1" ht="15" customHeight="1">
      <c r="B177" s="174"/>
      <c r="C177" s="151" t="s">
        <v>103</v>
      </c>
      <c r="D177" s="151"/>
      <c r="E177" s="151"/>
      <c r="F177" s="172" t="s">
        <v>1015</v>
      </c>
      <c r="G177" s="151"/>
      <c r="H177" s="151" t="s">
        <v>1083</v>
      </c>
      <c r="I177" s="151" t="s">
        <v>1084</v>
      </c>
      <c r="J177" s="151"/>
      <c r="K177" s="195"/>
    </row>
    <row r="178" spans="2:11" customFormat="1" ht="15" customHeight="1">
      <c r="B178" s="174"/>
      <c r="C178" s="151" t="s">
        <v>50</v>
      </c>
      <c r="D178" s="151"/>
      <c r="E178" s="151"/>
      <c r="F178" s="172" t="s">
        <v>1015</v>
      </c>
      <c r="G178" s="151"/>
      <c r="H178" s="151" t="s">
        <v>1085</v>
      </c>
      <c r="I178" s="151" t="s">
        <v>1086</v>
      </c>
      <c r="J178" s="151">
        <v>1</v>
      </c>
      <c r="K178" s="195"/>
    </row>
    <row r="179" spans="2:11" customFormat="1" ht="15" customHeight="1">
      <c r="B179" s="174"/>
      <c r="C179" s="151" t="s">
        <v>46</v>
      </c>
      <c r="D179" s="151"/>
      <c r="E179" s="151"/>
      <c r="F179" s="172" t="s">
        <v>1015</v>
      </c>
      <c r="G179" s="151"/>
      <c r="H179" s="151" t="s">
        <v>1087</v>
      </c>
      <c r="I179" s="151" t="s">
        <v>1017</v>
      </c>
      <c r="J179" s="151">
        <v>20</v>
      </c>
      <c r="K179" s="195"/>
    </row>
    <row r="180" spans="2:11" customFormat="1" ht="15" customHeight="1">
      <c r="B180" s="174"/>
      <c r="C180" s="151" t="s">
        <v>47</v>
      </c>
      <c r="D180" s="151"/>
      <c r="E180" s="151"/>
      <c r="F180" s="172" t="s">
        <v>1015</v>
      </c>
      <c r="G180" s="151"/>
      <c r="H180" s="151" t="s">
        <v>1088</v>
      </c>
      <c r="I180" s="151" t="s">
        <v>1017</v>
      </c>
      <c r="J180" s="151">
        <v>255</v>
      </c>
      <c r="K180" s="195"/>
    </row>
    <row r="181" spans="2:11" customFormat="1" ht="15" customHeight="1">
      <c r="B181" s="174"/>
      <c r="C181" s="151" t="s">
        <v>104</v>
      </c>
      <c r="D181" s="151"/>
      <c r="E181" s="151"/>
      <c r="F181" s="172" t="s">
        <v>1015</v>
      </c>
      <c r="G181" s="151"/>
      <c r="H181" s="151" t="s">
        <v>979</v>
      </c>
      <c r="I181" s="151" t="s">
        <v>1017</v>
      </c>
      <c r="J181" s="151">
        <v>10</v>
      </c>
      <c r="K181" s="195"/>
    </row>
    <row r="182" spans="2:11" customFormat="1" ht="15" customHeight="1">
      <c r="B182" s="174"/>
      <c r="C182" s="151" t="s">
        <v>105</v>
      </c>
      <c r="D182" s="151"/>
      <c r="E182" s="151"/>
      <c r="F182" s="172" t="s">
        <v>1015</v>
      </c>
      <c r="G182" s="151"/>
      <c r="H182" s="151" t="s">
        <v>1089</v>
      </c>
      <c r="I182" s="151" t="s">
        <v>1050</v>
      </c>
      <c r="J182" s="151"/>
      <c r="K182" s="195"/>
    </row>
    <row r="183" spans="2:11" customFormat="1" ht="15" customHeight="1">
      <c r="B183" s="174"/>
      <c r="C183" s="151" t="s">
        <v>1090</v>
      </c>
      <c r="D183" s="151"/>
      <c r="E183" s="151"/>
      <c r="F183" s="172" t="s">
        <v>1015</v>
      </c>
      <c r="G183" s="151"/>
      <c r="H183" s="151" t="s">
        <v>1091</v>
      </c>
      <c r="I183" s="151" t="s">
        <v>1050</v>
      </c>
      <c r="J183" s="151"/>
      <c r="K183" s="195"/>
    </row>
    <row r="184" spans="2:11" customFormat="1" ht="15" customHeight="1">
      <c r="B184" s="174"/>
      <c r="C184" s="151" t="s">
        <v>1079</v>
      </c>
      <c r="D184" s="151"/>
      <c r="E184" s="151"/>
      <c r="F184" s="172" t="s">
        <v>1015</v>
      </c>
      <c r="G184" s="151"/>
      <c r="H184" s="151" t="s">
        <v>1092</v>
      </c>
      <c r="I184" s="151" t="s">
        <v>1050</v>
      </c>
      <c r="J184" s="151"/>
      <c r="K184" s="195"/>
    </row>
    <row r="185" spans="2:11" customFormat="1" ht="15" customHeight="1">
      <c r="B185" s="174"/>
      <c r="C185" s="151" t="s">
        <v>107</v>
      </c>
      <c r="D185" s="151"/>
      <c r="E185" s="151"/>
      <c r="F185" s="172" t="s">
        <v>1021</v>
      </c>
      <c r="G185" s="151"/>
      <c r="H185" s="151" t="s">
        <v>1093</v>
      </c>
      <c r="I185" s="151" t="s">
        <v>1017</v>
      </c>
      <c r="J185" s="151">
        <v>50</v>
      </c>
      <c r="K185" s="195"/>
    </row>
    <row r="186" spans="2:11" customFormat="1" ht="15" customHeight="1">
      <c r="B186" s="174"/>
      <c r="C186" s="151" t="s">
        <v>1094</v>
      </c>
      <c r="D186" s="151"/>
      <c r="E186" s="151"/>
      <c r="F186" s="172" t="s">
        <v>1021</v>
      </c>
      <c r="G186" s="151"/>
      <c r="H186" s="151" t="s">
        <v>1095</v>
      </c>
      <c r="I186" s="151" t="s">
        <v>1096</v>
      </c>
      <c r="J186" s="151"/>
      <c r="K186" s="195"/>
    </row>
    <row r="187" spans="2:11" customFormat="1" ht="15" customHeight="1">
      <c r="B187" s="174"/>
      <c r="C187" s="151" t="s">
        <v>1097</v>
      </c>
      <c r="D187" s="151"/>
      <c r="E187" s="151"/>
      <c r="F187" s="172" t="s">
        <v>1021</v>
      </c>
      <c r="G187" s="151"/>
      <c r="H187" s="151" t="s">
        <v>1098</v>
      </c>
      <c r="I187" s="151" t="s">
        <v>1096</v>
      </c>
      <c r="J187" s="151"/>
      <c r="K187" s="195"/>
    </row>
    <row r="188" spans="2:11" customFormat="1" ht="15" customHeight="1">
      <c r="B188" s="174"/>
      <c r="C188" s="151" t="s">
        <v>1099</v>
      </c>
      <c r="D188" s="151"/>
      <c r="E188" s="151"/>
      <c r="F188" s="172" t="s">
        <v>1021</v>
      </c>
      <c r="G188" s="151"/>
      <c r="H188" s="151" t="s">
        <v>1100</v>
      </c>
      <c r="I188" s="151" t="s">
        <v>1096</v>
      </c>
      <c r="J188" s="151"/>
      <c r="K188" s="195"/>
    </row>
    <row r="189" spans="2:11" customFormat="1" ht="15" customHeight="1">
      <c r="B189" s="174"/>
      <c r="C189" s="208" t="s">
        <v>1101</v>
      </c>
      <c r="D189" s="151"/>
      <c r="E189" s="151"/>
      <c r="F189" s="172" t="s">
        <v>1021</v>
      </c>
      <c r="G189" s="151"/>
      <c r="H189" s="151" t="s">
        <v>1102</v>
      </c>
      <c r="I189" s="151" t="s">
        <v>1103</v>
      </c>
      <c r="J189" s="209" t="s">
        <v>1104</v>
      </c>
      <c r="K189" s="195"/>
    </row>
    <row r="190" spans="2:11" customFormat="1" ht="15" customHeight="1">
      <c r="B190" s="174"/>
      <c r="C190" s="208" t="s">
        <v>35</v>
      </c>
      <c r="D190" s="151"/>
      <c r="E190" s="151"/>
      <c r="F190" s="172" t="s">
        <v>1015</v>
      </c>
      <c r="G190" s="151"/>
      <c r="H190" s="148" t="s">
        <v>1105</v>
      </c>
      <c r="I190" s="151" t="s">
        <v>1106</v>
      </c>
      <c r="J190" s="151"/>
      <c r="K190" s="195"/>
    </row>
    <row r="191" spans="2:11" customFormat="1" ht="15" customHeight="1">
      <c r="B191" s="174"/>
      <c r="C191" s="208" t="s">
        <v>1107</v>
      </c>
      <c r="D191" s="151"/>
      <c r="E191" s="151"/>
      <c r="F191" s="172" t="s">
        <v>1015</v>
      </c>
      <c r="G191" s="151"/>
      <c r="H191" s="151" t="s">
        <v>1108</v>
      </c>
      <c r="I191" s="151" t="s">
        <v>1050</v>
      </c>
      <c r="J191" s="151"/>
      <c r="K191" s="195"/>
    </row>
    <row r="192" spans="2:11" customFormat="1" ht="15" customHeight="1">
      <c r="B192" s="174"/>
      <c r="C192" s="208" t="s">
        <v>1109</v>
      </c>
      <c r="D192" s="151"/>
      <c r="E192" s="151"/>
      <c r="F192" s="172" t="s">
        <v>1015</v>
      </c>
      <c r="G192" s="151"/>
      <c r="H192" s="151" t="s">
        <v>1110</v>
      </c>
      <c r="I192" s="151" t="s">
        <v>1050</v>
      </c>
      <c r="J192" s="151"/>
      <c r="K192" s="195"/>
    </row>
    <row r="193" spans="2:11" customFormat="1" ht="15" customHeight="1">
      <c r="B193" s="174"/>
      <c r="C193" s="208" t="s">
        <v>1111</v>
      </c>
      <c r="D193" s="151"/>
      <c r="E193" s="151"/>
      <c r="F193" s="172" t="s">
        <v>1021</v>
      </c>
      <c r="G193" s="151"/>
      <c r="H193" s="151" t="s">
        <v>1112</v>
      </c>
      <c r="I193" s="151" t="s">
        <v>1050</v>
      </c>
      <c r="J193" s="151"/>
      <c r="K193" s="195"/>
    </row>
    <row r="194" spans="2:11" customFormat="1" ht="15" customHeight="1">
      <c r="B194" s="201"/>
      <c r="C194" s="210"/>
      <c r="D194" s="181"/>
      <c r="E194" s="181"/>
      <c r="F194" s="181"/>
      <c r="G194" s="181"/>
      <c r="H194" s="181"/>
      <c r="I194" s="181"/>
      <c r="J194" s="181"/>
      <c r="K194" s="202"/>
    </row>
    <row r="195" spans="2:11" customFormat="1" ht="18.75" customHeight="1">
      <c r="B195" s="183"/>
      <c r="C195" s="193"/>
      <c r="D195" s="193"/>
      <c r="E195" s="193"/>
      <c r="F195" s="203"/>
      <c r="G195" s="193"/>
      <c r="H195" s="193"/>
      <c r="I195" s="193"/>
      <c r="J195" s="193"/>
      <c r="K195" s="183"/>
    </row>
    <row r="196" spans="2:11" customFormat="1" ht="18.75" customHeight="1">
      <c r="B196" s="183"/>
      <c r="C196" s="193"/>
      <c r="D196" s="193"/>
      <c r="E196" s="193"/>
      <c r="F196" s="203"/>
      <c r="G196" s="193"/>
      <c r="H196" s="193"/>
      <c r="I196" s="193"/>
      <c r="J196" s="193"/>
      <c r="K196" s="183"/>
    </row>
    <row r="197" spans="2:11" customFormat="1" ht="18.75" customHeight="1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</row>
    <row r="198" spans="2:11" customFormat="1" ht="12">
      <c r="B198" s="140"/>
      <c r="C198" s="141"/>
      <c r="D198" s="141"/>
      <c r="E198" s="141"/>
      <c r="F198" s="141"/>
      <c r="G198" s="141"/>
      <c r="H198" s="141"/>
      <c r="I198" s="141"/>
      <c r="J198" s="141"/>
      <c r="K198" s="142"/>
    </row>
    <row r="199" spans="2:11" customFormat="1" ht="22.2">
      <c r="B199" s="143"/>
      <c r="C199" s="270" t="s">
        <v>1113</v>
      </c>
      <c r="D199" s="270"/>
      <c r="E199" s="270"/>
      <c r="F199" s="270"/>
      <c r="G199" s="270"/>
      <c r="H199" s="270"/>
      <c r="I199" s="270"/>
      <c r="J199" s="270"/>
      <c r="K199" s="144"/>
    </row>
    <row r="200" spans="2:11" customFormat="1" ht="25.5" customHeight="1">
      <c r="B200" s="143"/>
      <c r="C200" s="211" t="s">
        <v>1114</v>
      </c>
      <c r="D200" s="211"/>
      <c r="E200" s="211"/>
      <c r="F200" s="211" t="s">
        <v>1115</v>
      </c>
      <c r="G200" s="212"/>
      <c r="H200" s="271" t="s">
        <v>1116</v>
      </c>
      <c r="I200" s="271"/>
      <c r="J200" s="271"/>
      <c r="K200" s="144"/>
    </row>
    <row r="201" spans="2:11" customFormat="1" ht="5.25" customHeight="1">
      <c r="B201" s="174"/>
      <c r="C201" s="169"/>
      <c r="D201" s="169"/>
      <c r="E201" s="169"/>
      <c r="F201" s="169"/>
      <c r="G201" s="193"/>
      <c r="H201" s="169"/>
      <c r="I201" s="169"/>
      <c r="J201" s="169"/>
      <c r="K201" s="195"/>
    </row>
    <row r="202" spans="2:11" customFormat="1" ht="15" customHeight="1">
      <c r="B202" s="174"/>
      <c r="C202" s="151" t="s">
        <v>1106</v>
      </c>
      <c r="D202" s="151"/>
      <c r="E202" s="151"/>
      <c r="F202" s="172" t="s">
        <v>36</v>
      </c>
      <c r="G202" s="151"/>
      <c r="H202" s="272" t="s">
        <v>1117</v>
      </c>
      <c r="I202" s="272"/>
      <c r="J202" s="272"/>
      <c r="K202" s="195"/>
    </row>
    <row r="203" spans="2:11" customFormat="1" ht="15" customHeight="1">
      <c r="B203" s="174"/>
      <c r="C203" s="151"/>
      <c r="D203" s="151"/>
      <c r="E203" s="151"/>
      <c r="F203" s="172" t="s">
        <v>37</v>
      </c>
      <c r="G203" s="151"/>
      <c r="H203" s="272" t="s">
        <v>1118</v>
      </c>
      <c r="I203" s="272"/>
      <c r="J203" s="272"/>
      <c r="K203" s="195"/>
    </row>
    <row r="204" spans="2:11" customFormat="1" ht="15" customHeight="1">
      <c r="B204" s="174"/>
      <c r="C204" s="151"/>
      <c r="D204" s="151"/>
      <c r="E204" s="151"/>
      <c r="F204" s="172" t="s">
        <v>40</v>
      </c>
      <c r="G204" s="151"/>
      <c r="H204" s="272" t="s">
        <v>1119</v>
      </c>
      <c r="I204" s="272"/>
      <c r="J204" s="272"/>
      <c r="K204" s="195"/>
    </row>
    <row r="205" spans="2:11" customFormat="1" ht="15" customHeight="1">
      <c r="B205" s="174"/>
      <c r="C205" s="151"/>
      <c r="D205" s="151"/>
      <c r="E205" s="151"/>
      <c r="F205" s="172" t="s">
        <v>38</v>
      </c>
      <c r="G205" s="151"/>
      <c r="H205" s="272" t="s">
        <v>1120</v>
      </c>
      <c r="I205" s="272"/>
      <c r="J205" s="272"/>
      <c r="K205" s="195"/>
    </row>
    <row r="206" spans="2:11" customFormat="1" ht="15" customHeight="1">
      <c r="B206" s="174"/>
      <c r="C206" s="151"/>
      <c r="D206" s="151"/>
      <c r="E206" s="151"/>
      <c r="F206" s="172" t="s">
        <v>39</v>
      </c>
      <c r="G206" s="151"/>
      <c r="H206" s="272" t="s">
        <v>1121</v>
      </c>
      <c r="I206" s="272"/>
      <c r="J206" s="272"/>
      <c r="K206" s="195"/>
    </row>
    <row r="207" spans="2:11" customFormat="1" ht="15" customHeight="1">
      <c r="B207" s="174"/>
      <c r="C207" s="151"/>
      <c r="D207" s="151"/>
      <c r="E207" s="151"/>
      <c r="F207" s="172"/>
      <c r="G207" s="151"/>
      <c r="H207" s="151"/>
      <c r="I207" s="151"/>
      <c r="J207" s="151"/>
      <c r="K207" s="195"/>
    </row>
    <row r="208" spans="2:11" customFormat="1" ht="15" customHeight="1">
      <c r="B208" s="174"/>
      <c r="C208" s="151" t="s">
        <v>1062</v>
      </c>
      <c r="D208" s="151"/>
      <c r="E208" s="151"/>
      <c r="F208" s="172" t="s">
        <v>71</v>
      </c>
      <c r="G208" s="151"/>
      <c r="H208" s="272" t="s">
        <v>1122</v>
      </c>
      <c r="I208" s="272"/>
      <c r="J208" s="272"/>
      <c r="K208" s="195"/>
    </row>
    <row r="209" spans="2:11" customFormat="1" ht="15" customHeight="1">
      <c r="B209" s="174"/>
      <c r="C209" s="151"/>
      <c r="D209" s="151"/>
      <c r="E209" s="151"/>
      <c r="F209" s="172" t="s">
        <v>959</v>
      </c>
      <c r="G209" s="151"/>
      <c r="H209" s="272" t="s">
        <v>960</v>
      </c>
      <c r="I209" s="272"/>
      <c r="J209" s="272"/>
      <c r="K209" s="195"/>
    </row>
    <row r="210" spans="2:11" customFormat="1" ht="15" customHeight="1">
      <c r="B210" s="174"/>
      <c r="C210" s="151"/>
      <c r="D210" s="151"/>
      <c r="E210" s="151"/>
      <c r="F210" s="172" t="s">
        <v>957</v>
      </c>
      <c r="G210" s="151"/>
      <c r="H210" s="272" t="s">
        <v>1123</v>
      </c>
      <c r="I210" s="272"/>
      <c r="J210" s="272"/>
      <c r="K210" s="195"/>
    </row>
    <row r="211" spans="2:11" customFormat="1" ht="15" customHeight="1">
      <c r="B211" s="213"/>
      <c r="C211" s="151"/>
      <c r="D211" s="151"/>
      <c r="E211" s="151"/>
      <c r="F211" s="172" t="s">
        <v>961</v>
      </c>
      <c r="G211" s="208"/>
      <c r="H211" s="273" t="s">
        <v>962</v>
      </c>
      <c r="I211" s="273"/>
      <c r="J211" s="273"/>
      <c r="K211" s="214"/>
    </row>
    <row r="212" spans="2:11" customFormat="1" ht="15" customHeight="1">
      <c r="B212" s="213"/>
      <c r="C212" s="151"/>
      <c r="D212" s="151"/>
      <c r="E212" s="151"/>
      <c r="F212" s="172" t="s">
        <v>923</v>
      </c>
      <c r="G212" s="208"/>
      <c r="H212" s="273" t="s">
        <v>1124</v>
      </c>
      <c r="I212" s="273"/>
      <c r="J212" s="273"/>
      <c r="K212" s="214"/>
    </row>
    <row r="213" spans="2:11" customFormat="1" ht="15" customHeight="1">
      <c r="B213" s="213"/>
      <c r="C213" s="151"/>
      <c r="D213" s="151"/>
      <c r="E213" s="151"/>
      <c r="F213" s="172"/>
      <c r="G213" s="208"/>
      <c r="H213" s="199"/>
      <c r="I213" s="199"/>
      <c r="J213" s="199"/>
      <c r="K213" s="214"/>
    </row>
    <row r="214" spans="2:11" customFormat="1" ht="15" customHeight="1">
      <c r="B214" s="213"/>
      <c r="C214" s="151" t="s">
        <v>1086</v>
      </c>
      <c r="D214" s="151"/>
      <c r="E214" s="151"/>
      <c r="F214" s="172">
        <v>1</v>
      </c>
      <c r="G214" s="208"/>
      <c r="H214" s="273" t="s">
        <v>1125</v>
      </c>
      <c r="I214" s="273"/>
      <c r="J214" s="273"/>
      <c r="K214" s="214"/>
    </row>
    <row r="215" spans="2:11" customFormat="1" ht="15" customHeight="1">
      <c r="B215" s="213"/>
      <c r="C215" s="151"/>
      <c r="D215" s="151"/>
      <c r="E215" s="151"/>
      <c r="F215" s="172">
        <v>2</v>
      </c>
      <c r="G215" s="208"/>
      <c r="H215" s="273" t="s">
        <v>1126</v>
      </c>
      <c r="I215" s="273"/>
      <c r="J215" s="273"/>
      <c r="K215" s="214"/>
    </row>
    <row r="216" spans="2:11" customFormat="1" ht="15" customHeight="1">
      <c r="B216" s="213"/>
      <c r="C216" s="151"/>
      <c r="D216" s="151"/>
      <c r="E216" s="151"/>
      <c r="F216" s="172">
        <v>3</v>
      </c>
      <c r="G216" s="208"/>
      <c r="H216" s="273" t="s">
        <v>1127</v>
      </c>
      <c r="I216" s="273"/>
      <c r="J216" s="273"/>
      <c r="K216" s="214"/>
    </row>
    <row r="217" spans="2:11" customFormat="1" ht="15" customHeight="1">
      <c r="B217" s="213"/>
      <c r="C217" s="151"/>
      <c r="D217" s="151"/>
      <c r="E217" s="151"/>
      <c r="F217" s="172">
        <v>4</v>
      </c>
      <c r="G217" s="208"/>
      <c r="H217" s="273" t="s">
        <v>1128</v>
      </c>
      <c r="I217" s="273"/>
      <c r="J217" s="273"/>
      <c r="K217" s="214"/>
    </row>
    <row r="218" spans="2:11" customFormat="1" ht="12.75" customHeight="1">
      <c r="B218" s="215"/>
      <c r="C218" s="216"/>
      <c r="D218" s="216"/>
      <c r="E218" s="216"/>
      <c r="F218" s="216"/>
      <c r="G218" s="216"/>
      <c r="H218" s="216"/>
      <c r="I218" s="216"/>
      <c r="J218" s="216"/>
      <c r="K218" s="217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Vytápění</vt:lpstr>
      <vt:lpstr>Pokyny pro vyplnění</vt:lpstr>
      <vt:lpstr>'1 - Vytápění'!Názvy_tisku</vt:lpstr>
      <vt:lpstr>'Rekapitulace stavby'!Názvy_tisku</vt:lpstr>
      <vt:lpstr>'1 - Vytápění'!Oblast_tisku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Turková</dc:creator>
  <cp:lastModifiedBy>david</cp:lastModifiedBy>
  <dcterms:created xsi:type="dcterms:W3CDTF">2023-01-23T12:47:26Z</dcterms:created>
  <dcterms:modified xsi:type="dcterms:W3CDTF">2023-04-04T19:10:20Z</dcterms:modified>
</cp:coreProperties>
</file>