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 - FVE" sheetId="2" r:id="rId2"/>
  </sheets>
  <definedNames>
    <definedName name="_xlnm.Print_Area" localSheetId="0">'Rekapitulace stavby'!$D$4:$AO$76,'Rekapitulace stavby'!$C$82:$AQ$96</definedName>
    <definedName name="_xlnm._FilterDatabase" localSheetId="1" hidden="1">'100 - FVE'!$C$127:$L$240</definedName>
    <definedName name="_xlnm.Print_Area" localSheetId="1">'100 - FVE'!$C$4:$K$76,'100 - FVE'!$C$82:$K$109,'100 - FVE'!$C$115:$K$240</definedName>
    <definedName name="_xlnm.Print_Titles" localSheetId="0">'Rekapitulace stavby'!$92:$92</definedName>
    <definedName name="_xlnm.Print_Titles" localSheetId="1">'100 - FVE'!$127:$127</definedName>
  </definedNames>
  <calcPr fullCalcOnLoad="1"/>
</workbook>
</file>

<file path=xl/sharedStrings.xml><?xml version="1.0" encoding="utf-8"?>
<sst xmlns="http://schemas.openxmlformats.org/spreadsheetml/2006/main" count="1512" uniqueCount="479">
  <si>
    <t>Export Komplet</t>
  </si>
  <si>
    <t/>
  </si>
  <si>
    <t>2.0</t>
  </si>
  <si>
    <t>ZAMOK</t>
  </si>
  <si>
    <t>False</t>
  </si>
  <si>
    <t>True</t>
  </si>
  <si>
    <t>{ba38056b-4ade-47c0-99e6-72391b229e9a}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</si>
  <si>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</si>
  <si>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</si>
  <si>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</si>
  <si>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</si>
  <si>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</si>
  <si>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</si>
  <si>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</si>
  <si>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</si>
  <si>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22_219-7S1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</si>
  <si>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</si>
  <si>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</si>
  <si>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Instalace fotovoltaického systému na střechy objektů firmy IREL, spol. s r.o.</t>
  </si>
  <si>
    <t>KSO:</t>
  </si>
  <si>
    <t>CC-CZ:</t>
  </si>
  <si>
    <t>Místo:</t>
  </si>
  <si>
    <t xml:space="preserve">Miroslavské Knínice </t>
  </si>
  <si>
    <t>Datum:</t>
  </si>
  <si>
    <t>5. 9. 2022</t>
  </si>
  <si>
    <t>Zadavatel:</t>
  </si>
  <si>
    <t>IČ:</t>
  </si>
  <si>
    <t>49974874</t>
  </si>
  <si>
    <t>IREL, spol. s r.o.</t>
  </si>
  <si>
    <t>DIČ:</t>
  </si>
  <si>
    <t>CZ49974874</t>
  </si>
  <si>
    <t>Uchazeč:</t>
  </si>
  <si>
    <t>Vyplň údaj</t>
  </si>
  <si>
    <t>Projektant:</t>
  </si>
  <si>
    <t>Ing. Milan Navrátil</t>
  </si>
  <si>
    <t>Zpracovatel:</t>
  </si>
  <si>
    <t>61989100</t>
  </si>
  <si>
    <t>VŠB-TU Ostrava, Výzkumné energetické centrum</t>
  </si>
  <si>
    <t>CZ61989100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</si>
  <si>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</si>
  <si>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</si>
  <si>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</si>
  <si>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</si>
  <si>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</si>
  <si>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</si>
  <si>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</si>
  <si>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</si>
  <si>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</si>
  <si>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</si>
  <si>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</si>
  <si>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</si>
  <si>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</si>
  <si>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</si>
  <si>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</si>
  <si>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</si>
  <si>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</si>
  <si>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</si>
  <si>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</si>
  <si>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</si>
  <si>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</si>
  <si>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</si>
  <si>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</si>
  <si>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</si>
  <si>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</si>
  <si>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</si>
  <si>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</si>
  <si>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</si>
  <si>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</si>
  <si>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</si>
  <si>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</si>
  <si>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</si>
  <si>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</si>
  <si>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</si>
  <si>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</si>
  <si>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</si>
  <si>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</si>
  <si>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</si>
  <si>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</si>
  <si>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</si>
  <si>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</si>
  <si>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</si>
  <si>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</si>
  <si>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</si>
  <si>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</si>
  <si>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</si>
  <si>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</si>
  <si>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</si>
  <si>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100</t>
  </si>
  <si>
    <t>FVE</t>
  </si>
  <si>
    <t>STA</t>
  </si>
  <si>
    <t>1</t>
  </si>
  <si>
    <t>{7f735c34-97b6-46a4-975c-570fcd93536c}</t>
  </si>
  <si>
    <t>2</t>
  </si>
  <si>
    <t>KRYCÍ LIST SOUPISU PRACÍ</t>
  </si>
  <si>
    <t>Objekt:</t>
  </si>
  <si>
    <t>100 - FVE</t>
  </si>
  <si>
    <t>Opava</t>
  </si>
  <si>
    <t>25321358</t>
  </si>
  <si>
    <t>BTH Slavičín, spol. s r.o.</t>
  </si>
  <si>
    <t>CZ25321358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</si>
  <si>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</si>
  <si>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</si>
  <si>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</si>
  <si>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</si>
  <si>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</si>
  <si>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</si>
  <si>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</si>
  <si>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</si>
  <si>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</si>
  <si>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 HSV</t>
  </si>
  <si>
    <t xml:space="preserve">    01 - Konstrukce</t>
  </si>
  <si>
    <t xml:space="preserve">    02 - Panely</t>
  </si>
  <si>
    <t xml:space="preserve">    03 - Měniče</t>
  </si>
  <si>
    <t xml:space="preserve">    04 - Rozváděče</t>
  </si>
  <si>
    <t xml:space="preserve">    05 -  Kabeláž</t>
  </si>
  <si>
    <t xml:space="preserve">    06 - Elektroinstalace</t>
  </si>
  <si>
    <t xml:space="preserve">    07 - Monitoring a řízení</t>
  </si>
  <si>
    <t xml:space="preserve">    08 - Požární ochrana</t>
  </si>
  <si>
    <t xml:space="preserve">    09 - Bateriové úložiště</t>
  </si>
  <si>
    <t xml:space="preserve">    1 - Zemní práce</t>
  </si>
  <si>
    <t xml:space="preserve">    10 - Ostatní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</si>
  <si>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</si>
  <si>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</si>
  <si>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</si>
  <si>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</si>
  <si>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</si>
  <si>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</si>
  <si>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</si>
  <si>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</si>
  <si>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</si>
  <si>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</si>
  <si>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</si>
  <si>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</si>
  <si>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</si>
  <si>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</si>
  <si>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</si>
  <si>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</si>
  <si>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</si>
  <si>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</si>
  <si>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HSV</t>
  </si>
  <si>
    <t>ROZPOCET</t>
  </si>
  <si>
    <t>01</t>
  </si>
  <si>
    <t>Konstrukce</t>
  </si>
  <si>
    <t>88</t>
  </si>
  <si>
    <t>K</t>
  </si>
  <si>
    <t>741711051</t>
  </si>
  <si>
    <t>Montáž nosné konstrukce fotovoltaických panelů jednotlivých komponentů z hliníkových profilů</t>
  </si>
  <si>
    <t>m</t>
  </si>
  <si>
    <t>4</t>
  </si>
  <si>
    <t>-305421626</t>
  </si>
  <si>
    <t>PP</t>
  </si>
  <si>
    <t>Montáž nosné konstrukce fotovoltaických panelů jednotlivých komponentů hliníkových profilů</t>
  </si>
  <si>
    <t>69</t>
  </si>
  <si>
    <t>M</t>
  </si>
  <si>
    <t>00024</t>
  </si>
  <si>
    <t xml:space="preserve">Hliníkový profil - 40x60 mm </t>
  </si>
  <si>
    <t>8</t>
  </si>
  <si>
    <t>589327633</t>
  </si>
  <si>
    <t>65</t>
  </si>
  <si>
    <t>00025</t>
  </si>
  <si>
    <t>Spojovací materiál</t>
  </si>
  <si>
    <t>kpl</t>
  </si>
  <si>
    <t>-1317685271</t>
  </si>
  <si>
    <t>89</t>
  </si>
  <si>
    <t>741711052</t>
  </si>
  <si>
    <t>Montáž nosné konstrukce fotovoltaických panelů jednotlivých komponentů střešního háku</t>
  </si>
  <si>
    <t>kus</t>
  </si>
  <si>
    <t>757972427</t>
  </si>
  <si>
    <t>Montáž nosné konstrukce fotovoltaických panelů jednotlivých komponentů střešních háků šikmých střech</t>
  </si>
  <si>
    <t>87</t>
  </si>
  <si>
    <t>00026</t>
  </si>
  <si>
    <t>Střešní hák pro uchycení hliníkových profilů</t>
  </si>
  <si>
    <t xml:space="preserve">ks </t>
  </si>
  <si>
    <t>-413319460</t>
  </si>
  <si>
    <t>3</t>
  </si>
  <si>
    <t>00031</t>
  </si>
  <si>
    <t>Montáž konstrukce pro uchycení měničů , včetně individuální výroby na místě a montáže</t>
  </si>
  <si>
    <t>-1778734704</t>
  </si>
  <si>
    <t>0004</t>
  </si>
  <si>
    <t xml:space="preserve">Nosná konstrukce pro uchycení měničů </t>
  </si>
  <si>
    <t>-238779807</t>
  </si>
  <si>
    <t xml:space="preserve">
- Včetně spojovacích dílů a spojovacího materiálu
- Včetně kotevního materiálu
</t>
  </si>
  <si>
    <t>75</t>
  </si>
  <si>
    <t>00041</t>
  </si>
  <si>
    <t>Materiál pro pospojení konstrukce</t>
  </si>
  <si>
    <t>-1523723192</t>
  </si>
  <si>
    <t>02</t>
  </si>
  <si>
    <t>Panely</t>
  </si>
  <si>
    <t>5</t>
  </si>
  <si>
    <t>0005</t>
  </si>
  <si>
    <t>Montáž panelů 450 Wp</t>
  </si>
  <si>
    <t>ks</t>
  </si>
  <si>
    <t>-1764137176</t>
  </si>
  <si>
    <t>6</t>
  </si>
  <si>
    <t>0006</t>
  </si>
  <si>
    <t>Fotovoltaický panel 450 Wp</t>
  </si>
  <si>
    <t>-1605963569</t>
  </si>
  <si>
    <t>03</t>
  </si>
  <si>
    <t>Měniče</t>
  </si>
  <si>
    <t>7</t>
  </si>
  <si>
    <t>0007</t>
  </si>
  <si>
    <t xml:space="preserve">Montáž měniče 36 kW </t>
  </si>
  <si>
    <t>1870668783</t>
  </si>
  <si>
    <t>0008</t>
  </si>
  <si>
    <t>Měnič 36kW, s možností řízení výkonu a cos fi, s mošností napojení optimizérů</t>
  </si>
  <si>
    <t>774141276</t>
  </si>
  <si>
    <t>04</t>
  </si>
  <si>
    <t>Rozváděče</t>
  </si>
  <si>
    <t>16</t>
  </si>
  <si>
    <t>0015</t>
  </si>
  <si>
    <t>Úprava rozváděče RH1 pro připojení FP-FVE</t>
  </si>
  <si>
    <t>329845787</t>
  </si>
  <si>
    <t>9</t>
  </si>
  <si>
    <t>741210101</t>
  </si>
  <si>
    <t>Montáž rozváděčů litinových, hliníkových nebo plastových sestava do 50 kg</t>
  </si>
  <si>
    <t>-2094621821</t>
  </si>
  <si>
    <t>10</t>
  </si>
  <si>
    <t>0010</t>
  </si>
  <si>
    <t>Rozváděč DC MX1-MX2</t>
  </si>
  <si>
    <t>-2141633473</t>
  </si>
  <si>
    <t>Rozváděč pro jistění stringů a osazení DC svodičů přepětí</t>
  </si>
  <si>
    <t>85</t>
  </si>
  <si>
    <t>656945893</t>
  </si>
  <si>
    <t>86</t>
  </si>
  <si>
    <t>0011</t>
  </si>
  <si>
    <t>Rozváděč DC MX3</t>
  </si>
  <si>
    <t>1607743805</t>
  </si>
  <si>
    <t>14</t>
  </si>
  <si>
    <t>741210201</t>
  </si>
  <si>
    <t>Montáž rozváděč skříňový nebo panelový dělitelný pole do 200 kg</t>
  </si>
  <si>
    <t>606861051</t>
  </si>
  <si>
    <t>0014</t>
  </si>
  <si>
    <t>Rozváděč RP-FVE</t>
  </si>
  <si>
    <t>1201394130</t>
  </si>
  <si>
    <t>Rozvaděč tvořen oceloplechovou skříní , IP54/20, s kapsou na dokumentaci. Rozvaděč bude umístěn na stěně. Rozvaděč bude vyzbrojen  jističemi a proudovými chrániči pro měniče, přívodním jističem, přepěťovou ochranou typ 1+2.  Dále bude obsahovat stykač pro odpojení výrobny, rozbočovací svorkovnice, ověřený elektroměr. Všechny kabely budou zakončeny na svorkách. Průchodky budou umístěné shora. Rozvaděč bude vybaven dle potřeby viz obvodové schéma.</t>
  </si>
  <si>
    <t>84</t>
  </si>
  <si>
    <t>741210002</t>
  </si>
  <si>
    <t>Montáž rozvodnice oceloplechová nebo plastová běžná do 50 kg</t>
  </si>
  <si>
    <t>-1097360210</t>
  </si>
  <si>
    <t>Montáž rozvodnic oceloplechových nebo plastových bez zapojení vodičů běžných, hmotnosti do 50 kg</t>
  </si>
  <si>
    <t>83</t>
  </si>
  <si>
    <t>Rozváděč AXY</t>
  </si>
  <si>
    <t>1791753341</t>
  </si>
  <si>
    <t>90</t>
  </si>
  <si>
    <t>00151</t>
  </si>
  <si>
    <t>Rozváděč řízení MaRH</t>
  </si>
  <si>
    <t>-1742377544</t>
  </si>
  <si>
    <t>92</t>
  </si>
  <si>
    <t>-1181770820</t>
  </si>
  <si>
    <t>91</t>
  </si>
  <si>
    <t>00152</t>
  </si>
  <si>
    <t>Rozváděč MaR1</t>
  </si>
  <si>
    <t>-1378285724</t>
  </si>
  <si>
    <t>93</t>
  </si>
  <si>
    <t>1924752291</t>
  </si>
  <si>
    <t>05</t>
  </si>
  <si>
    <t xml:space="preserve"> Kabeláž</t>
  </si>
  <si>
    <t>17</t>
  </si>
  <si>
    <t>0016</t>
  </si>
  <si>
    <t>Montáž Konektor QC4</t>
  </si>
  <si>
    <t>90918096</t>
  </si>
  <si>
    <t>18</t>
  </si>
  <si>
    <t>0017</t>
  </si>
  <si>
    <t>Konektor QC4, vidlice + zásuvka, přímý, na kabel 2,5÷6mm, krimpovací, 1000V/16A. IP65, včetně lisování na kabel</t>
  </si>
  <si>
    <t>-1362898636</t>
  </si>
  <si>
    <t>19</t>
  </si>
  <si>
    <t>210800411</t>
  </si>
  <si>
    <t>Montáž vodiče Cu izolovaný plný a laněný s PVC pláštěm do 1 kV žíla 0,15 až 16 mm2 zatažený (CY, CHAH-R(V))</t>
  </si>
  <si>
    <t>-973748557</t>
  </si>
  <si>
    <t>20</t>
  </si>
  <si>
    <t>0018</t>
  </si>
  <si>
    <t>Solarní kabel pro propojení stringů 1 x 6 mm², černý plášť</t>
  </si>
  <si>
    <t>1499279928</t>
  </si>
  <si>
    <t>94</t>
  </si>
  <si>
    <t>210902141</t>
  </si>
  <si>
    <t>Montáž kabelu Al do 1 kV plného nebo laněného kulatého žíly 3x120+70 mm2 (např. AYKY) bez ukončení uloženého pevně</t>
  </si>
  <si>
    <t>64</t>
  </si>
  <si>
    <t>-1768176632</t>
  </si>
  <si>
    <t>Montáž izolovaných kabelů hliníkových do 1 kV bez ukončení plných nebo laněných kulatých (např. AYKY) uložených pevně počtu a průřezu žil 3x120+70 mm2</t>
  </si>
  <si>
    <t>95</t>
  </si>
  <si>
    <t>34113223</t>
  </si>
  <si>
    <t>kabel silový jádro Al izolace PVC plášť PVC 0,6/1kV (1-AYKY) 3x120+70mm2</t>
  </si>
  <si>
    <t>128</t>
  </si>
  <si>
    <t>-204298170</t>
  </si>
  <si>
    <t>P</t>
  </si>
  <si>
    <t>Poznámka k položce:
1-AYKY, průměr kabelu 43mm</t>
  </si>
  <si>
    <t>25</t>
  </si>
  <si>
    <t>741120201</t>
  </si>
  <si>
    <t>Montáž vodič Cu izolovaný plný a laněný s PVC pláštěm žíla 1,5-16 mm2 volně (např. CY, CHAH-V)</t>
  </si>
  <si>
    <t>1571063458</t>
  </si>
  <si>
    <t>26</t>
  </si>
  <si>
    <t>34141027</t>
  </si>
  <si>
    <t>vodič propojovací flexibilní jádro Cu lanované izolace PVC 450/750V (H07V-K) 1x6mm2</t>
  </si>
  <si>
    <t>32</t>
  </si>
  <si>
    <t>-426032768</t>
  </si>
  <si>
    <t>741120303</t>
  </si>
  <si>
    <t>Montáž vodič Cu izolovaný plný a laněný s PVC pláštěm žíla 25-35 mm2 pevně (např. CY, CHAH-V)</t>
  </si>
  <si>
    <t>297481210</t>
  </si>
  <si>
    <t>22</t>
  </si>
  <si>
    <t>34141030</t>
  </si>
  <si>
    <t>vodič propojovací flexibilní jádro Cu lanované izolace PVC 450/750V (H07V-K) 1x25mm2</t>
  </si>
  <si>
    <t>1745859259</t>
  </si>
  <si>
    <t>23</t>
  </si>
  <si>
    <t>741120307</t>
  </si>
  <si>
    <t>Montáž vodič Cu izolovaný plný a laněný s PVC pláštěm žíla 95-120 mm2 pevně (CY, CHAH-R(V))</t>
  </si>
  <si>
    <t>1764848541</t>
  </si>
  <si>
    <t>24</t>
  </si>
  <si>
    <t>34141035</t>
  </si>
  <si>
    <t>vodič propojovací flexibilní jádro Cu lanované izolace PVC 450/750V (H07V-K) 1x120mm2</t>
  </si>
  <si>
    <t>164054849</t>
  </si>
  <si>
    <t>27</t>
  </si>
  <si>
    <t>741122231</t>
  </si>
  <si>
    <t>Montáž kabel Cu plný kulatý žíla 5x1,5 až 2,5 mm2 uložený volně (CYKY)</t>
  </si>
  <si>
    <t>-370596462</t>
  </si>
  <si>
    <t>28</t>
  </si>
  <si>
    <t>0019</t>
  </si>
  <si>
    <t>Kabel 1-CXKH-V-J  5x1,5, P60-R B2CAS1D0</t>
  </si>
  <si>
    <t>437180759</t>
  </si>
  <si>
    <t>29</t>
  </si>
  <si>
    <t>-778568111</t>
  </si>
  <si>
    <t>30</t>
  </si>
  <si>
    <t>34111090</t>
  </si>
  <si>
    <t>kabel silový s Cu jádrem 1 kV 5x1,5mm2</t>
  </si>
  <si>
    <t>-984047111</t>
  </si>
  <si>
    <t>31</t>
  </si>
  <si>
    <t>741122624</t>
  </si>
  <si>
    <t>Montáž kabel Cu plný kulatý žíla 4x16 až 25 mm2 uložený pevně (např. CYKY)</t>
  </si>
  <si>
    <t>-1312872469</t>
  </si>
  <si>
    <t>34111080</t>
  </si>
  <si>
    <t>kabel instalační jádro Cu plné izolace PVC plášť PVC 450/750V (CYKY) 4x16mm2</t>
  </si>
  <si>
    <t>-544051588</t>
  </si>
  <si>
    <t>96</t>
  </si>
  <si>
    <t>-779019512</t>
  </si>
  <si>
    <t>102</t>
  </si>
  <si>
    <t>341110801</t>
  </si>
  <si>
    <t>kabel instalační jádro Cu plné izolace PVC plášť PVC 450/750V (CYKYz) 4x16mm2</t>
  </si>
  <si>
    <t>-1938417220</t>
  </si>
  <si>
    <t>35</t>
  </si>
  <si>
    <t>741124703</t>
  </si>
  <si>
    <t>Montáž kabel Cu stíněný ovládací žíly 2 až 19x1 mm2 uložený volně (JYTY)</t>
  </si>
  <si>
    <t>908387986</t>
  </si>
  <si>
    <t>36</t>
  </si>
  <si>
    <t>34126167</t>
  </si>
  <si>
    <t>kabel sdělovací podélně vodotěsný stíněný laminovanou Al folií jádro Cu plné izolace foam-skin PE plášť  2x4x0,8mm2</t>
  </si>
  <si>
    <t>-798804298</t>
  </si>
  <si>
    <t>06</t>
  </si>
  <si>
    <t>Elektroinstalace</t>
  </si>
  <si>
    <t>44</t>
  </si>
  <si>
    <t>741110002</t>
  </si>
  <si>
    <t>Montáž trubka plastová tuhá D přes 23 do 35 mm uložená pevně</t>
  </si>
  <si>
    <t>1295437462</t>
  </si>
  <si>
    <t>45</t>
  </si>
  <si>
    <t>34571094</t>
  </si>
  <si>
    <t>trubka elektroinstalační tuhá z PVC D 28,6/32 mm, délka 3 m</t>
  </si>
  <si>
    <t>-2123530224</t>
  </si>
  <si>
    <t>46</t>
  </si>
  <si>
    <t>0025</t>
  </si>
  <si>
    <t>Pospojení kabelových tras a konstrukci</t>
  </si>
  <si>
    <t>-1017716141</t>
  </si>
  <si>
    <t>47</t>
  </si>
  <si>
    <t>0026</t>
  </si>
  <si>
    <t>Podružný materiál pro trasy</t>
  </si>
  <si>
    <t>1317376798</t>
  </si>
  <si>
    <t>f</t>
  </si>
  <si>
    <t>37</t>
  </si>
  <si>
    <t>741910414</t>
  </si>
  <si>
    <t>Montáž žlab kovový šířky do 250 mm bez víka</t>
  </si>
  <si>
    <t>-1089399768</t>
  </si>
  <si>
    <t>38</t>
  </si>
  <si>
    <t>00201</t>
  </si>
  <si>
    <t>NKZIN 50X125X0.70_F ŽLAB KABELOVÝ NEDĚROVANÝ s integrovanou spojkou, četně nosných konstrukcí a spojovacích dílů</t>
  </si>
  <si>
    <t>-698711937</t>
  </si>
  <si>
    <t>39</t>
  </si>
  <si>
    <t>0028</t>
  </si>
  <si>
    <t>V 125 F VÍKO KABELOVÉHO ŽLABU</t>
  </si>
  <si>
    <t>-1658199063</t>
  </si>
  <si>
    <t>07</t>
  </si>
  <si>
    <t>Monitoring a řízení</t>
  </si>
  <si>
    <t>48</t>
  </si>
  <si>
    <t>0023</t>
  </si>
  <si>
    <t>Montáž monitorovacího systému , oživení</t>
  </si>
  <si>
    <t>1284838870</t>
  </si>
  <si>
    <t>49</t>
  </si>
  <si>
    <t>0024</t>
  </si>
  <si>
    <t>Monitorovací systém měničů (např. Huawei Smart - logger)</t>
  </si>
  <si>
    <t>1992968370</t>
  </si>
  <si>
    <t>08</t>
  </si>
  <si>
    <t>Požární ochrana</t>
  </si>
  <si>
    <t>50</t>
  </si>
  <si>
    <t>0701</t>
  </si>
  <si>
    <t>Smart PV Optimizery 450W</t>
  </si>
  <si>
    <t>201497222</t>
  </si>
  <si>
    <t>51</t>
  </si>
  <si>
    <t>0705</t>
  </si>
  <si>
    <t>Montáž oprimizérů</t>
  </si>
  <si>
    <t>-1027887378</t>
  </si>
  <si>
    <t>52</t>
  </si>
  <si>
    <t>0706</t>
  </si>
  <si>
    <t>Oživení</t>
  </si>
  <si>
    <t>56109832</t>
  </si>
  <si>
    <t>53</t>
  </si>
  <si>
    <t>0707</t>
  </si>
  <si>
    <t xml:space="preserve">Realizace nových protipožárních ucpávek po protažení kabelových tras v závislosti na prostupech přes požární úseky dle platného projektu PBŘ. </t>
  </si>
  <si>
    <t>-1498772401</t>
  </si>
  <si>
    <t>Příklad použitých materiálů pro protipožární ucpávky:
- Silikonový tmel s požární odolností
- Pružné protipožární pěnamy
- Protipožární malta
- Deskama z minerálního materiálu (minerální vlna)
- Kombinacemi výše uvedených</t>
  </si>
  <si>
    <t>54</t>
  </si>
  <si>
    <t>0708</t>
  </si>
  <si>
    <t xml:space="preserve">Montáž protipožárních ucpávek </t>
  </si>
  <si>
    <t>-1508444549</t>
  </si>
  <si>
    <t>09</t>
  </si>
  <si>
    <t>Bateriové úložiště</t>
  </si>
  <si>
    <t>0901</t>
  </si>
  <si>
    <t>Bateriové úložiště 60kW / 161,25kWh</t>
  </si>
  <si>
    <t>-1234557029</t>
  </si>
  <si>
    <t>82</t>
  </si>
  <si>
    <t>0903</t>
  </si>
  <si>
    <t>Vzduchotechnika a požární hlídání bateriového úložiště</t>
  </si>
  <si>
    <t>1314026871</t>
  </si>
  <si>
    <t>97</t>
  </si>
  <si>
    <t>210812037</t>
  </si>
  <si>
    <t>Montáž kabel Cu plný kulatý do 1 kV 4x25 až 35 mm2 uložený volně nebo v liště (např. CYKY)</t>
  </si>
  <si>
    <t>-637793845</t>
  </si>
  <si>
    <t>Montáž izolovaných kabelů měděných do 1 kV bez ukončení plných a kulatých (např. CYKY, CHKE-R) uložených volně nebo v liště počtu a průřezu žil 4x25 až 35 mm2</t>
  </si>
  <si>
    <t>98</t>
  </si>
  <si>
    <t>34113135</t>
  </si>
  <si>
    <t>kabel silový jádro Cu izolace PVC plášť PVC 0,6/1kV (1-CYKY) 5x35mm2</t>
  </si>
  <si>
    <t>733756735</t>
  </si>
  <si>
    <t>Poznámka k položce:
1-CYKY</t>
  </si>
  <si>
    <t>Zemní práce</t>
  </si>
  <si>
    <t>101</t>
  </si>
  <si>
    <t>129911121</t>
  </si>
  <si>
    <t>Bourání zdiva z betonu prostého neprokládaného v odkopávkách nebo prokopávkách ručně</t>
  </si>
  <si>
    <t>m3</t>
  </si>
  <si>
    <t>-551821589</t>
  </si>
  <si>
    <t>Bourání konstrukcí v odkopávkách a prokopávkách ručně s přemístěním suti na hromady na vzdálenost do 20 m nebo s naložením na dopravní prostředek z betonu prostého neprokládaného</t>
  </si>
  <si>
    <t>99</t>
  </si>
  <si>
    <t>132212111</t>
  </si>
  <si>
    <t>Hloubení rýh š do 800 mm v soudržných horninách třídy těžitelnosti I, skupiny 3 ručně</t>
  </si>
  <si>
    <t>-1435513959</t>
  </si>
  <si>
    <t>Hloubení rýh šířky do 800 mm ručně zapažených i nezapažených, s urovnáním dna do předepsaného profilu a spádu v hornině třídy těžitelnosti I skupiny 3 soudržných</t>
  </si>
  <si>
    <t>174212101</t>
  </si>
  <si>
    <t>Zásyp jam, šachet a rýh do 30 m3 sypaninou bez zhutnění při překopech inženýrských sítí ručně</t>
  </si>
  <si>
    <t>1289506372</t>
  </si>
  <si>
    <t>Zásyp sypaninou z jakékoliv horniny při překopech inženýrských sítí ručně objemu do 30 m3 s uložením výkopku ve vrstvách bez zhutnění jam, šachet, rýh nebo kolem objektů v těchto vykopávkách</t>
  </si>
  <si>
    <t>Ostatní</t>
  </si>
  <si>
    <t>55</t>
  </si>
  <si>
    <t>103</t>
  </si>
  <si>
    <t>Oživení a zprovoznění systému, zaregulování systému, požadované funkční zkoušky, nastavení parametrů regulovaných okruhů po vyhodnocení zkušebního provozu</t>
  </si>
  <si>
    <t>hod</t>
  </si>
  <si>
    <t>512</t>
  </si>
  <si>
    <t>698159209</t>
  </si>
  <si>
    <t>56</t>
  </si>
  <si>
    <t>104</t>
  </si>
  <si>
    <t>Parametrizace střídačů</t>
  </si>
  <si>
    <t>530633615</t>
  </si>
  <si>
    <t>57</t>
  </si>
  <si>
    <t>105</t>
  </si>
  <si>
    <t xml:space="preserve">Zkoušky a prohlídky elektrických rozvodů a zařízení, celková prohlídka a vyhotovení revizní zprávy pro objem montážních prací </t>
  </si>
  <si>
    <t>1294081596</t>
  </si>
  <si>
    <t>58</t>
  </si>
  <si>
    <t>106</t>
  </si>
  <si>
    <t>Inženýrská činnost</t>
  </si>
  <si>
    <t>80892029</t>
  </si>
  <si>
    <t>59</t>
  </si>
  <si>
    <t>107</t>
  </si>
  <si>
    <t>Zaškolení obsluhy, včetně předání katalogových listů a montážních návodů</t>
  </si>
  <si>
    <t>213942827</t>
  </si>
  <si>
    <t>60</t>
  </si>
  <si>
    <t>110</t>
  </si>
  <si>
    <t>Revize a uvedení do provozu</t>
  </si>
  <si>
    <t>1065631868</t>
  </si>
  <si>
    <t>61</t>
  </si>
  <si>
    <t>1111</t>
  </si>
  <si>
    <t>Pronájem autojeřábu</t>
  </si>
  <si>
    <t>1280118052</t>
  </si>
  <si>
    <t>62</t>
  </si>
  <si>
    <t>112</t>
  </si>
  <si>
    <t>Zařízení staveniště</t>
  </si>
  <si>
    <t>1123350779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</si>
</sst>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5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3" fillId="0" borderId="14" xfId="0" applyNumberFormat="1" applyFont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22" xfId="0" applyFont="1" applyBorder="1" applyAlignment="1" applyProtection="1">
      <alignment horizontal="center" vertical="center"/>
      <protection/>
    </xf>
    <xf numFmtId="49" fontId="34" fillId="0" borderId="22" xfId="0" applyNumberFormat="1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left" vertical="center" wrapText="1"/>
      <protection/>
    </xf>
    <xf numFmtId="0" fontId="34" fillId="0" borderId="22" xfId="0" applyFont="1" applyBorder="1" applyAlignment="1" applyProtection="1">
      <alignment horizontal="center" vertical="center" wrapText="1"/>
      <protection/>
    </xf>
    <xf numFmtId="167" fontId="34" fillId="0" borderId="22" xfId="0" applyNumberFormat="1" applyFont="1" applyBorder="1" applyAlignment="1" applyProtection="1">
      <alignment vertical="center"/>
      <protection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/>
    </xf>
    <xf numFmtId="4" fontId="34" fillId="0" borderId="22" xfId="0" applyNumberFormat="1" applyFont="1" applyBorder="1" applyAlignment="1" applyProtection="1">
      <alignment vertical="center"/>
      <protection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Alignment="1" applyProtection="1">
      <alignment vertical="center" wrapText="1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4" fontId="21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5</v>
      </c>
      <c r="BV1" s="13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4" t="s">
        <v>7</v>
      </c>
      <c r="BT2" s="14" t="s">
        <v>8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7</v>
      </c>
      <c r="BT3" s="14" t="s">
        <v>9</v>
      </c>
    </row>
    <row r="4" spans="2:71" s="1" customFormat="1" ht="24.95" customHeight="1">
      <c r="B4" s="18"/>
      <c r="C4" s="19"/>
      <c r="D4" s="20" t="s">
        <v>10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11</v>
      </c>
      <c r="BG4" s="22" t="s">
        <v>12</v>
      </c>
      <c r="BS4" s="14" t="s">
        <v>13</v>
      </c>
    </row>
    <row r="5" spans="2:71" s="1" customFormat="1" ht="12" customHeight="1">
      <c r="B5" s="18"/>
      <c r="C5" s="19"/>
      <c r="D5" s="23" t="s">
        <v>14</v>
      </c>
      <c r="E5" s="19"/>
      <c r="F5" s="19"/>
      <c r="G5" s="19"/>
      <c r="H5" s="19"/>
      <c r="I5" s="19"/>
      <c r="J5" s="19"/>
      <c r="K5" s="24" t="s">
        <v>15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G5" s="25" t="s">
        <v>16</v>
      </c>
      <c r="BS5" s="14" t="s">
        <v>7</v>
      </c>
    </row>
    <row r="6" spans="2:71" s="1" customFormat="1" ht="36.95" customHeight="1">
      <c r="B6" s="18"/>
      <c r="C6" s="19"/>
      <c r="D6" s="26" t="s">
        <v>17</v>
      </c>
      <c r="E6" s="19"/>
      <c r="F6" s="19"/>
      <c r="G6" s="19"/>
      <c r="H6" s="19"/>
      <c r="I6" s="19"/>
      <c r="J6" s="19"/>
      <c r="K6" s="27" t="s">
        <v>18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G6" s="28"/>
      <c r="BS6" s="14" t="s">
        <v>7</v>
      </c>
    </row>
    <row r="7" spans="2:71" s="1" customFormat="1" ht="12" customHeight="1">
      <c r="B7" s="18"/>
      <c r="C7" s="19"/>
      <c r="D7" s="29" t="s">
        <v>19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20</v>
      </c>
      <c r="AL7" s="19"/>
      <c r="AM7" s="19"/>
      <c r="AN7" s="24" t="s">
        <v>1</v>
      </c>
      <c r="AO7" s="19"/>
      <c r="AP7" s="19"/>
      <c r="AQ7" s="19"/>
      <c r="AR7" s="17"/>
      <c r="BG7" s="28"/>
      <c r="BS7" s="14" t="s">
        <v>7</v>
      </c>
    </row>
    <row r="8" spans="2:71" s="1" customFormat="1" ht="12" customHeight="1">
      <c r="B8" s="18"/>
      <c r="C8" s="19"/>
      <c r="D8" s="29" t="s">
        <v>21</v>
      </c>
      <c r="E8" s="19"/>
      <c r="F8" s="19"/>
      <c r="G8" s="19"/>
      <c r="H8" s="19"/>
      <c r="I8" s="19"/>
      <c r="J8" s="19"/>
      <c r="K8" s="24" t="s">
        <v>22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23</v>
      </c>
      <c r="AL8" s="19"/>
      <c r="AM8" s="19"/>
      <c r="AN8" s="30" t="s">
        <v>24</v>
      </c>
      <c r="AO8" s="19"/>
      <c r="AP8" s="19"/>
      <c r="AQ8" s="19"/>
      <c r="AR8" s="17"/>
      <c r="BG8" s="28"/>
      <c r="BS8" s="14" t="s">
        <v>7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G9" s="28"/>
      <c r="BS9" s="14" t="s">
        <v>7</v>
      </c>
    </row>
    <row r="10" spans="2:71" s="1" customFormat="1" ht="12" customHeight="1">
      <c r="B10" s="18"/>
      <c r="C10" s="19"/>
      <c r="D10" s="29" t="s">
        <v>25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26</v>
      </c>
      <c r="AL10" s="19"/>
      <c r="AM10" s="19"/>
      <c r="AN10" s="24" t="s">
        <v>27</v>
      </c>
      <c r="AO10" s="19"/>
      <c r="AP10" s="19"/>
      <c r="AQ10" s="19"/>
      <c r="AR10" s="17"/>
      <c r="BG10" s="28"/>
      <c r="BS10" s="14" t="s">
        <v>7</v>
      </c>
    </row>
    <row r="11" spans="2:71" s="1" customFormat="1" ht="18.45" customHeight="1">
      <c r="B11" s="18"/>
      <c r="C11" s="19"/>
      <c r="D11" s="19"/>
      <c r="E11" s="24" t="s">
        <v>28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29</v>
      </c>
      <c r="AL11" s="19"/>
      <c r="AM11" s="19"/>
      <c r="AN11" s="24" t="s">
        <v>30</v>
      </c>
      <c r="AO11" s="19"/>
      <c r="AP11" s="19"/>
      <c r="AQ11" s="19"/>
      <c r="AR11" s="17"/>
      <c r="BG11" s="28"/>
      <c r="BS11" s="14" t="s">
        <v>7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G12" s="28"/>
      <c r="BS12" s="14" t="s">
        <v>7</v>
      </c>
    </row>
    <row r="13" spans="2:71" s="1" customFormat="1" ht="12" customHeight="1">
      <c r="B13" s="18"/>
      <c r="C13" s="19"/>
      <c r="D13" s="29" t="s">
        <v>31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26</v>
      </c>
      <c r="AL13" s="19"/>
      <c r="AM13" s="19"/>
      <c r="AN13" s="31" t="s">
        <v>32</v>
      </c>
      <c r="AO13" s="19"/>
      <c r="AP13" s="19"/>
      <c r="AQ13" s="19"/>
      <c r="AR13" s="17"/>
      <c r="BG13" s="28"/>
      <c r="BS13" s="14" t="s">
        <v>7</v>
      </c>
    </row>
    <row r="14" spans="2:71" ht="12">
      <c r="B14" s="18"/>
      <c r="C14" s="19"/>
      <c r="D14" s="19"/>
      <c r="E14" s="31" t="s">
        <v>32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29</v>
      </c>
      <c r="AL14" s="19"/>
      <c r="AM14" s="19"/>
      <c r="AN14" s="31" t="s">
        <v>32</v>
      </c>
      <c r="AO14" s="19"/>
      <c r="AP14" s="19"/>
      <c r="AQ14" s="19"/>
      <c r="AR14" s="17"/>
      <c r="BG14" s="28"/>
      <c r="BS14" s="14" t="s">
        <v>7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G15" s="28"/>
      <c r="BS15" s="14" t="s">
        <v>4</v>
      </c>
    </row>
    <row r="16" spans="2:71" s="1" customFormat="1" ht="12" customHeight="1">
      <c r="B16" s="18"/>
      <c r="C16" s="19"/>
      <c r="D16" s="29" t="s">
        <v>33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26</v>
      </c>
      <c r="AL16" s="19"/>
      <c r="AM16" s="19"/>
      <c r="AN16" s="24" t="s">
        <v>1</v>
      </c>
      <c r="AO16" s="19"/>
      <c r="AP16" s="19"/>
      <c r="AQ16" s="19"/>
      <c r="AR16" s="17"/>
      <c r="BG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29</v>
      </c>
      <c r="AL17" s="19"/>
      <c r="AM17" s="19"/>
      <c r="AN17" s="24" t="s">
        <v>1</v>
      </c>
      <c r="AO17" s="19"/>
      <c r="AP17" s="19"/>
      <c r="AQ17" s="19"/>
      <c r="AR17" s="17"/>
      <c r="BG17" s="28"/>
      <c r="BS17" s="14" t="s">
        <v>5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G18" s="28"/>
      <c r="BS18" s="14" t="s">
        <v>7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26</v>
      </c>
      <c r="AL19" s="19"/>
      <c r="AM19" s="19"/>
      <c r="AN19" s="24" t="s">
        <v>36</v>
      </c>
      <c r="AO19" s="19"/>
      <c r="AP19" s="19"/>
      <c r="AQ19" s="19"/>
      <c r="AR19" s="17"/>
      <c r="BG19" s="28"/>
      <c r="BS19" s="14" t="s">
        <v>7</v>
      </c>
    </row>
    <row r="20" spans="2:71" s="1" customFormat="1" ht="18.45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29</v>
      </c>
      <c r="AL20" s="19"/>
      <c r="AM20" s="19"/>
      <c r="AN20" s="24" t="s">
        <v>38</v>
      </c>
      <c r="AO20" s="19"/>
      <c r="AP20" s="19"/>
      <c r="AQ20" s="19"/>
      <c r="AR20" s="17"/>
      <c r="BG20" s="28"/>
      <c r="BS20" s="14" t="s">
        <v>5</v>
      </c>
    </row>
    <row r="21" spans="2:59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G21" s="28"/>
    </row>
    <row r="22" spans="2:59" s="1" customFormat="1" ht="12" customHeight="1">
      <c r="B22" s="18"/>
      <c r="C22" s="19"/>
      <c r="D22" s="29" t="s">
        <v>39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G22" s="28"/>
    </row>
    <row r="23" spans="2:59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G23" s="28"/>
    </row>
    <row r="24" spans="2:59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G24" s="28"/>
    </row>
    <row r="25" spans="2:59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G25" s="28"/>
    </row>
    <row r="26" spans="1:59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G26" s="28"/>
    </row>
    <row r="27" spans="1:59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G27" s="28"/>
    </row>
    <row r="28" spans="1:59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41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42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43</v>
      </c>
      <c r="AL28" s="42"/>
      <c r="AM28" s="42"/>
      <c r="AN28" s="42"/>
      <c r="AO28" s="42"/>
      <c r="AP28" s="37"/>
      <c r="AQ28" s="37"/>
      <c r="AR28" s="41"/>
      <c r="BG28" s="28"/>
    </row>
    <row r="29" spans="1:59" s="3" customFormat="1" ht="14.4" customHeight="1">
      <c r="A29" s="3"/>
      <c r="B29" s="43"/>
      <c r="C29" s="44"/>
      <c r="D29" s="29" t="s">
        <v>44</v>
      </c>
      <c r="E29" s="44"/>
      <c r="F29" s="29" t="s">
        <v>45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ROUND(BB94,2)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ROUND(AX94,2)</f>
        <v>0</v>
      </c>
      <c r="AL29" s="44"/>
      <c r="AM29" s="44"/>
      <c r="AN29" s="44"/>
      <c r="AO29" s="44"/>
      <c r="AP29" s="44"/>
      <c r="AQ29" s="44"/>
      <c r="AR29" s="47"/>
      <c r="BG29" s="48"/>
    </row>
    <row r="30" spans="1:59" s="3" customFormat="1" ht="14.4" customHeight="1">
      <c r="A30" s="3"/>
      <c r="B30" s="43"/>
      <c r="C30" s="44"/>
      <c r="D30" s="44"/>
      <c r="E30" s="44"/>
      <c r="F30" s="29" t="s">
        <v>46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ROUND(BC94,2)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ROUND(AY94,2)</f>
        <v>0</v>
      </c>
      <c r="AL30" s="44"/>
      <c r="AM30" s="44"/>
      <c r="AN30" s="44"/>
      <c r="AO30" s="44"/>
      <c r="AP30" s="44"/>
      <c r="AQ30" s="44"/>
      <c r="AR30" s="47"/>
      <c r="BG30" s="48"/>
    </row>
    <row r="31" spans="1:59" s="3" customFormat="1" ht="14.4" customHeight="1" hidden="1">
      <c r="A31" s="3"/>
      <c r="B31" s="43"/>
      <c r="C31" s="44"/>
      <c r="D31" s="44"/>
      <c r="E31" s="44"/>
      <c r="F31" s="29" t="s">
        <v>47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ROUND(BD94,2)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G31" s="48"/>
    </row>
    <row r="32" spans="1:59" s="3" customFormat="1" ht="14.4" customHeight="1" hidden="1">
      <c r="A32" s="3"/>
      <c r="B32" s="43"/>
      <c r="C32" s="44"/>
      <c r="D32" s="44"/>
      <c r="E32" s="44"/>
      <c r="F32" s="29" t="s">
        <v>48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ROUND(BE94,2)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G32" s="48"/>
    </row>
    <row r="33" spans="1:59" s="3" customFormat="1" ht="14.4" customHeight="1" hidden="1">
      <c r="A33" s="3"/>
      <c r="B33" s="43"/>
      <c r="C33" s="44"/>
      <c r="D33" s="44"/>
      <c r="E33" s="44"/>
      <c r="F33" s="29" t="s">
        <v>49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ROUND(BF94,2)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G33" s="48"/>
    </row>
    <row r="34" spans="1:59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G34" s="28"/>
    </row>
    <row r="35" spans="1:59" s="2" customFormat="1" ht="25.9" customHeight="1">
      <c r="A35" s="35"/>
      <c r="B35" s="36"/>
      <c r="C35" s="49"/>
      <c r="D35" s="50" t="s">
        <v>50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51</v>
      </c>
      <c r="U35" s="51"/>
      <c r="V35" s="51"/>
      <c r="W35" s="51"/>
      <c r="X35" s="53" t="s">
        <v>52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G35" s="35"/>
    </row>
    <row r="36" spans="1:59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G36" s="35"/>
    </row>
    <row r="37" spans="1:59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G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54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9" s="2" customFormat="1" ht="12">
      <c r="A60" s="35"/>
      <c r="B60" s="36"/>
      <c r="C60" s="37"/>
      <c r="D60" s="61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55</v>
      </c>
      <c r="AI60" s="39"/>
      <c r="AJ60" s="39"/>
      <c r="AK60" s="39"/>
      <c r="AL60" s="39"/>
      <c r="AM60" s="61" t="s">
        <v>56</v>
      </c>
      <c r="AN60" s="39"/>
      <c r="AO60" s="39"/>
      <c r="AP60" s="37"/>
      <c r="AQ60" s="37"/>
      <c r="AR60" s="41"/>
      <c r="BG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9" s="2" customFormat="1" ht="12">
      <c r="A64" s="35"/>
      <c r="B64" s="36"/>
      <c r="C64" s="37"/>
      <c r="D64" s="58" t="s">
        <v>57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58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G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9" s="2" customFormat="1" ht="12">
      <c r="A75" s="35"/>
      <c r="B75" s="36"/>
      <c r="C75" s="37"/>
      <c r="D75" s="61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55</v>
      </c>
      <c r="AI75" s="39"/>
      <c r="AJ75" s="39"/>
      <c r="AK75" s="39"/>
      <c r="AL75" s="39"/>
      <c r="AM75" s="61" t="s">
        <v>56</v>
      </c>
      <c r="AN75" s="39"/>
      <c r="AO75" s="39"/>
      <c r="AP75" s="37"/>
      <c r="AQ75" s="37"/>
      <c r="AR75" s="41"/>
      <c r="BG75" s="35"/>
    </row>
    <row r="76" spans="1:59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G76" s="35"/>
    </row>
    <row r="77" spans="1:59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G77" s="35"/>
    </row>
    <row r="81" spans="1:59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G81" s="35"/>
    </row>
    <row r="82" spans="1:59" s="2" customFormat="1" ht="24.95" customHeight="1">
      <c r="A82" s="35"/>
      <c r="B82" s="36"/>
      <c r="C82" s="20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G82" s="35"/>
    </row>
    <row r="83" spans="1:59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G83" s="35"/>
    </row>
    <row r="84" spans="1:59" s="4" customFormat="1" ht="12" customHeight="1">
      <c r="A84" s="4"/>
      <c r="B84" s="67"/>
      <c r="C84" s="29" t="s">
        <v>14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22_219-7S1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G84" s="4"/>
    </row>
    <row r="85" spans="1:59" s="5" customFormat="1" ht="36.95" customHeight="1">
      <c r="A85" s="5"/>
      <c r="B85" s="70"/>
      <c r="C85" s="71" t="s">
        <v>17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Instalace fotovoltaického systému na střechy objektů firmy IREL, spol. s r.o.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G85" s="5"/>
    </row>
    <row r="86" spans="1:59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G86" s="35"/>
    </row>
    <row r="87" spans="1:59" s="2" customFormat="1" ht="12" customHeight="1">
      <c r="A87" s="35"/>
      <c r="B87" s="36"/>
      <c r="C87" s="29" t="s">
        <v>21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Miroslavské Knínice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23</v>
      </c>
      <c r="AJ87" s="37"/>
      <c r="AK87" s="37"/>
      <c r="AL87" s="37"/>
      <c r="AM87" s="76" t="str">
        <f>IF(AN8="","",AN8)</f>
        <v>5. 9. 2022</v>
      </c>
      <c r="AN87" s="76"/>
      <c r="AO87" s="37"/>
      <c r="AP87" s="37"/>
      <c r="AQ87" s="37"/>
      <c r="AR87" s="41"/>
      <c r="BG87" s="35"/>
    </row>
    <row r="88" spans="1:59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G88" s="35"/>
    </row>
    <row r="89" spans="1:59" s="2" customFormat="1" ht="15.15" customHeight="1">
      <c r="A89" s="35"/>
      <c r="B89" s="36"/>
      <c r="C89" s="29" t="s">
        <v>25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IREL, spol. s 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33</v>
      </c>
      <c r="AJ89" s="37"/>
      <c r="AK89" s="37"/>
      <c r="AL89" s="37"/>
      <c r="AM89" s="77" t="str">
        <f>IF(E17="","",E17)</f>
        <v>Ing. Milan Navrátil</v>
      </c>
      <c r="AN89" s="68"/>
      <c r="AO89" s="68"/>
      <c r="AP89" s="68"/>
      <c r="AQ89" s="37"/>
      <c r="AR89" s="41"/>
      <c r="AS89" s="78" t="s">
        <v>60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1"/>
      <c r="BG89" s="35"/>
    </row>
    <row r="90" spans="1:59" s="2" customFormat="1" ht="40.05" customHeight="1">
      <c r="A90" s="35"/>
      <c r="B90" s="36"/>
      <c r="C90" s="29" t="s">
        <v>31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>VŠB-TU Ostrava, Výzkumné energetické centrum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4"/>
      <c r="BE90" s="84"/>
      <c r="BF90" s="85"/>
      <c r="BG90" s="35"/>
    </row>
    <row r="91" spans="1:59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9"/>
      <c r="BG91" s="35"/>
    </row>
    <row r="92" spans="1:59" s="2" customFormat="1" ht="29.25" customHeight="1">
      <c r="A92" s="35"/>
      <c r="B92" s="36"/>
      <c r="C92" s="90" t="s">
        <v>61</v>
      </c>
      <c r="D92" s="91"/>
      <c r="E92" s="91"/>
      <c r="F92" s="91"/>
      <c r="G92" s="91"/>
      <c r="H92" s="92"/>
      <c r="I92" s="93" t="s">
        <v>62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63</v>
      </c>
      <c r="AH92" s="91"/>
      <c r="AI92" s="91"/>
      <c r="AJ92" s="91"/>
      <c r="AK92" s="91"/>
      <c r="AL92" s="91"/>
      <c r="AM92" s="91"/>
      <c r="AN92" s="93" t="s">
        <v>64</v>
      </c>
      <c r="AO92" s="91"/>
      <c r="AP92" s="95"/>
      <c r="AQ92" s="96" t="s">
        <v>65</v>
      </c>
      <c r="AR92" s="41"/>
      <c r="AS92" s="97" t="s">
        <v>66</v>
      </c>
      <c r="AT92" s="98" t="s">
        <v>67</v>
      </c>
      <c r="AU92" s="98" t="s">
        <v>68</v>
      </c>
      <c r="AV92" s="98" t="s">
        <v>69</v>
      </c>
      <c r="AW92" s="98" t="s">
        <v>70</v>
      </c>
      <c r="AX92" s="98" t="s">
        <v>71</v>
      </c>
      <c r="AY92" s="98" t="s">
        <v>72</v>
      </c>
      <c r="AZ92" s="98" t="s">
        <v>73</v>
      </c>
      <c r="BA92" s="98" t="s">
        <v>74</v>
      </c>
      <c r="BB92" s="98" t="s">
        <v>75</v>
      </c>
      <c r="BC92" s="98" t="s">
        <v>76</v>
      </c>
      <c r="BD92" s="98" t="s">
        <v>77</v>
      </c>
      <c r="BE92" s="98" t="s">
        <v>78</v>
      </c>
      <c r="BF92" s="99" t="s">
        <v>79</v>
      </c>
      <c r="BG92" s="35"/>
    </row>
    <row r="93" spans="1:59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2"/>
      <c r="BG93" s="35"/>
    </row>
    <row r="94" spans="1:90" s="6" customFormat="1" ht="32.4" customHeight="1">
      <c r="A94" s="6"/>
      <c r="B94" s="103"/>
      <c r="C94" s="104" t="s">
        <v>80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SUM(AG94,AV94)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ROUND(AT95,2)</f>
        <v>0</v>
      </c>
      <c r="AU94" s="112">
        <f>ROUND(AU95,2)</f>
        <v>0</v>
      </c>
      <c r="AV94" s="112">
        <f>ROUND(SUM(AX94:AY94),2)</f>
        <v>0</v>
      </c>
      <c r="AW94" s="113">
        <f>ROUND(AW95,5)</f>
        <v>0</v>
      </c>
      <c r="AX94" s="112">
        <f>ROUND(BB94*L29,2)</f>
        <v>0</v>
      </c>
      <c r="AY94" s="112">
        <f>ROUND(BC94*L30,2)</f>
        <v>0</v>
      </c>
      <c r="AZ94" s="112">
        <f>ROUND(BD94*L29,2)</f>
        <v>0</v>
      </c>
      <c r="BA94" s="112">
        <f>ROUND(BE94*L30,2)</f>
        <v>0</v>
      </c>
      <c r="BB94" s="112">
        <f>ROUND(BB95,2)</f>
        <v>0</v>
      </c>
      <c r="BC94" s="112">
        <f>ROUND(BC95,2)</f>
        <v>0</v>
      </c>
      <c r="BD94" s="112">
        <f>ROUND(BD95,2)</f>
        <v>0</v>
      </c>
      <c r="BE94" s="112">
        <f>ROUND(BE95,2)</f>
        <v>0</v>
      </c>
      <c r="BF94" s="114">
        <f>ROUND(BF95,2)</f>
        <v>0</v>
      </c>
      <c r="BG94" s="6"/>
      <c r="BS94" s="115" t="s">
        <v>81</v>
      </c>
      <c r="BT94" s="115" t="s">
        <v>82</v>
      </c>
      <c r="BU94" s="116" t="s">
        <v>83</v>
      </c>
      <c r="BV94" s="115" t="s">
        <v>84</v>
      </c>
      <c r="BW94" s="115" t="s">
        <v>6</v>
      </c>
      <c r="BX94" s="115" t="s">
        <v>85</v>
      </c>
      <c r="CL94" s="115" t="s">
        <v>1</v>
      </c>
    </row>
    <row r="95" spans="1:91" s="7" customFormat="1" ht="16.5" customHeight="1">
      <c r="A95" s="117" t="s">
        <v>86</v>
      </c>
      <c r="B95" s="118"/>
      <c r="C95" s="119"/>
      <c r="D95" s="120" t="s">
        <v>87</v>
      </c>
      <c r="E95" s="120"/>
      <c r="F95" s="120"/>
      <c r="G95" s="120"/>
      <c r="H95" s="120"/>
      <c r="I95" s="121"/>
      <c r="J95" s="120" t="s">
        <v>88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'100 - FVE'!K32</f>
        <v>0</v>
      </c>
      <c r="AH95" s="121"/>
      <c r="AI95" s="121"/>
      <c r="AJ95" s="121"/>
      <c r="AK95" s="121"/>
      <c r="AL95" s="121"/>
      <c r="AM95" s="121"/>
      <c r="AN95" s="122">
        <f>SUM(AG95,AV95)</f>
        <v>0</v>
      </c>
      <c r="AO95" s="121"/>
      <c r="AP95" s="121"/>
      <c r="AQ95" s="123" t="s">
        <v>89</v>
      </c>
      <c r="AR95" s="124"/>
      <c r="AS95" s="125">
        <f>'100 - FVE'!K30</f>
        <v>0</v>
      </c>
      <c r="AT95" s="126">
        <f>'100 - FVE'!K31</f>
        <v>0</v>
      </c>
      <c r="AU95" s="126">
        <v>0</v>
      </c>
      <c r="AV95" s="126">
        <f>ROUND(SUM(AX95:AY95),2)</f>
        <v>0</v>
      </c>
      <c r="AW95" s="127">
        <f>'100 - FVE'!T128</f>
        <v>0</v>
      </c>
      <c r="AX95" s="126">
        <f>'100 - FVE'!K35</f>
        <v>0</v>
      </c>
      <c r="AY95" s="126">
        <f>'100 - FVE'!K36</f>
        <v>0</v>
      </c>
      <c r="AZ95" s="126">
        <f>'100 - FVE'!K37</f>
        <v>0</v>
      </c>
      <c r="BA95" s="126">
        <f>'100 - FVE'!K38</f>
        <v>0</v>
      </c>
      <c r="BB95" s="126">
        <f>'100 - FVE'!F35</f>
        <v>0</v>
      </c>
      <c r="BC95" s="126">
        <f>'100 - FVE'!F36</f>
        <v>0</v>
      </c>
      <c r="BD95" s="126">
        <f>'100 - FVE'!F37</f>
        <v>0</v>
      </c>
      <c r="BE95" s="126">
        <f>'100 - FVE'!F38</f>
        <v>0</v>
      </c>
      <c r="BF95" s="128">
        <f>'100 - FVE'!F39</f>
        <v>0</v>
      </c>
      <c r="BG95" s="7"/>
      <c r="BT95" s="129" t="s">
        <v>90</v>
      </c>
      <c r="BV95" s="129" t="s">
        <v>84</v>
      </c>
      <c r="BW95" s="129" t="s">
        <v>91</v>
      </c>
      <c r="BX95" s="129" t="s">
        <v>6</v>
      </c>
      <c r="CL95" s="129" t="s">
        <v>1</v>
      </c>
      <c r="CM95" s="129" t="s">
        <v>92</v>
      </c>
    </row>
    <row r="96" spans="1:59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</row>
    <row r="97" spans="1:59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</row>
  </sheetData>
  <sheetProtection password="CC35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100 - FVE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hidden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4" t="s">
        <v>91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7"/>
      <c r="AT3" s="14" t="s">
        <v>92</v>
      </c>
    </row>
    <row r="4" spans="2:46" s="1" customFormat="1" ht="24.95" customHeight="1">
      <c r="B4" s="17"/>
      <c r="D4" s="132" t="s">
        <v>93</v>
      </c>
      <c r="M4" s="17"/>
      <c r="N4" s="133" t="s">
        <v>11</v>
      </c>
      <c r="AT4" s="14" t="s">
        <v>4</v>
      </c>
    </row>
    <row r="5" spans="2:13" s="1" customFormat="1" ht="6.95" customHeight="1">
      <c r="B5" s="17"/>
      <c r="M5" s="17"/>
    </row>
    <row r="6" spans="2:13" s="1" customFormat="1" ht="12" customHeight="1">
      <c r="B6" s="17"/>
      <c r="D6" s="134" t="s">
        <v>17</v>
      </c>
      <c r="M6" s="17"/>
    </row>
    <row r="7" spans="2:13" s="1" customFormat="1" ht="26.25" customHeight="1">
      <c r="B7" s="17"/>
      <c r="E7" s="135" t="str">
        <f>'Rekapitulace stavby'!K6</f>
        <v>Instalace fotovoltaického systému na střechy objektů firmy IREL, spol. s r.o.</v>
      </c>
      <c r="F7" s="134"/>
      <c r="G7" s="134"/>
      <c r="H7" s="134"/>
      <c r="M7" s="17"/>
    </row>
    <row r="8" spans="1:31" s="2" customFormat="1" ht="12" customHeight="1">
      <c r="A8" s="35"/>
      <c r="B8" s="41"/>
      <c r="C8" s="35"/>
      <c r="D8" s="134" t="s">
        <v>94</v>
      </c>
      <c r="E8" s="35"/>
      <c r="F8" s="35"/>
      <c r="G8" s="35"/>
      <c r="H8" s="35"/>
      <c r="I8" s="35"/>
      <c r="J8" s="35"/>
      <c r="K8" s="35"/>
      <c r="L8" s="35"/>
      <c r="M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1"/>
      <c r="C9" s="35"/>
      <c r="D9" s="35"/>
      <c r="E9" s="136" t="s">
        <v>95</v>
      </c>
      <c r="F9" s="35"/>
      <c r="G9" s="35"/>
      <c r="H9" s="35"/>
      <c r="I9" s="35"/>
      <c r="J9" s="35"/>
      <c r="K9" s="35"/>
      <c r="L9" s="35"/>
      <c r="M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4" t="s">
        <v>19</v>
      </c>
      <c r="E11" s="35"/>
      <c r="F11" s="137" t="s">
        <v>1</v>
      </c>
      <c r="G11" s="35"/>
      <c r="H11" s="35"/>
      <c r="I11" s="134" t="s">
        <v>20</v>
      </c>
      <c r="J11" s="137" t="s">
        <v>1</v>
      </c>
      <c r="K11" s="35"/>
      <c r="L11" s="35"/>
      <c r="M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21</v>
      </c>
      <c r="E12" s="35"/>
      <c r="F12" s="137" t="s">
        <v>96</v>
      </c>
      <c r="G12" s="35"/>
      <c r="H12" s="35"/>
      <c r="I12" s="134" t="s">
        <v>23</v>
      </c>
      <c r="J12" s="138" t="str">
        <f>'Rekapitulace stavby'!AN8</f>
        <v>5. 9. 2022</v>
      </c>
      <c r="K12" s="35"/>
      <c r="L12" s="35"/>
      <c r="M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4" t="s">
        <v>25</v>
      </c>
      <c r="E14" s="35"/>
      <c r="F14" s="35"/>
      <c r="G14" s="35"/>
      <c r="H14" s="35"/>
      <c r="I14" s="134" t="s">
        <v>26</v>
      </c>
      <c r="J14" s="137" t="s">
        <v>97</v>
      </c>
      <c r="K14" s="35"/>
      <c r="L14" s="35"/>
      <c r="M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37" t="s">
        <v>98</v>
      </c>
      <c r="F15" s="35"/>
      <c r="G15" s="35"/>
      <c r="H15" s="35"/>
      <c r="I15" s="134" t="s">
        <v>29</v>
      </c>
      <c r="J15" s="137" t="s">
        <v>99</v>
      </c>
      <c r="K15" s="35"/>
      <c r="L15" s="35"/>
      <c r="M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4" t="s">
        <v>31</v>
      </c>
      <c r="E17" s="35"/>
      <c r="F17" s="35"/>
      <c r="G17" s="35"/>
      <c r="H17" s="35"/>
      <c r="I17" s="134" t="s">
        <v>26</v>
      </c>
      <c r="J17" s="30" t="str">
        <f>'Rekapitulace stavby'!AN13</f>
        <v>Vyplň údaj</v>
      </c>
      <c r="K17" s="35"/>
      <c r="L17" s="35"/>
      <c r="M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37"/>
      <c r="G18" s="137"/>
      <c r="H18" s="137"/>
      <c r="I18" s="134" t="s">
        <v>29</v>
      </c>
      <c r="J18" s="30" t="str">
        <f>'Rekapitulace stavby'!AN14</f>
        <v>Vyplň údaj</v>
      </c>
      <c r="K18" s="35"/>
      <c r="L18" s="35"/>
      <c r="M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4" t="s">
        <v>33</v>
      </c>
      <c r="E20" s="35"/>
      <c r="F20" s="35"/>
      <c r="G20" s="35"/>
      <c r="H20" s="35"/>
      <c r="I20" s="134" t="s">
        <v>26</v>
      </c>
      <c r="J20" s="137" t="s">
        <v>36</v>
      </c>
      <c r="K20" s="35"/>
      <c r="L20" s="35"/>
      <c r="M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37" t="s">
        <v>37</v>
      </c>
      <c r="F21" s="35"/>
      <c r="G21" s="35"/>
      <c r="H21" s="35"/>
      <c r="I21" s="134" t="s">
        <v>29</v>
      </c>
      <c r="J21" s="137" t="s">
        <v>38</v>
      </c>
      <c r="K21" s="35"/>
      <c r="L21" s="35"/>
      <c r="M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4" t="s">
        <v>35</v>
      </c>
      <c r="E23" s="35"/>
      <c r="F23" s="35"/>
      <c r="G23" s="35"/>
      <c r="H23" s="35"/>
      <c r="I23" s="134" t="s">
        <v>26</v>
      </c>
      <c r="J23" s="137" t="s">
        <v>1</v>
      </c>
      <c r="K23" s="35"/>
      <c r="L23" s="35"/>
      <c r="M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37" t="s">
        <v>34</v>
      </c>
      <c r="F24" s="35"/>
      <c r="G24" s="35"/>
      <c r="H24" s="35"/>
      <c r="I24" s="134" t="s">
        <v>29</v>
      </c>
      <c r="J24" s="137" t="s">
        <v>1</v>
      </c>
      <c r="K24" s="35"/>
      <c r="L24" s="35"/>
      <c r="M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4" t="s">
        <v>39</v>
      </c>
      <c r="E26" s="35"/>
      <c r="F26" s="35"/>
      <c r="G26" s="35"/>
      <c r="H26" s="35"/>
      <c r="I26" s="35"/>
      <c r="J26" s="35"/>
      <c r="K26" s="35"/>
      <c r="L26" s="35"/>
      <c r="M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39"/>
      <c r="B27" s="140"/>
      <c r="C27" s="139"/>
      <c r="D27" s="139"/>
      <c r="E27" s="141" t="s">
        <v>1</v>
      </c>
      <c r="F27" s="141"/>
      <c r="G27" s="141"/>
      <c r="H27" s="141"/>
      <c r="I27" s="139"/>
      <c r="J27" s="139"/>
      <c r="K27" s="139"/>
      <c r="L27" s="139"/>
      <c r="M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3"/>
      <c r="E29" s="143"/>
      <c r="F29" s="143"/>
      <c r="G29" s="143"/>
      <c r="H29" s="143"/>
      <c r="I29" s="143"/>
      <c r="J29" s="143"/>
      <c r="K29" s="143"/>
      <c r="L29" s="143"/>
      <c r="M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2">
      <c r="A30" s="35"/>
      <c r="B30" s="41"/>
      <c r="C30" s="35"/>
      <c r="D30" s="35"/>
      <c r="E30" s="134" t="s">
        <v>100</v>
      </c>
      <c r="F30" s="35"/>
      <c r="G30" s="35"/>
      <c r="H30" s="35"/>
      <c r="I30" s="35"/>
      <c r="J30" s="35"/>
      <c r="K30" s="144">
        <f>I96</f>
        <v>0</v>
      </c>
      <c r="L30" s="35"/>
      <c r="M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2">
      <c r="A31" s="35"/>
      <c r="B31" s="41"/>
      <c r="C31" s="35"/>
      <c r="D31" s="35"/>
      <c r="E31" s="134" t="s">
        <v>101</v>
      </c>
      <c r="F31" s="35"/>
      <c r="G31" s="35"/>
      <c r="H31" s="35"/>
      <c r="I31" s="35"/>
      <c r="J31" s="35"/>
      <c r="K31" s="144">
        <f>J96</f>
        <v>0</v>
      </c>
      <c r="L31" s="35"/>
      <c r="M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25.4" customHeight="1">
      <c r="A32" s="35"/>
      <c r="B32" s="41"/>
      <c r="C32" s="35"/>
      <c r="D32" s="145" t="s">
        <v>40</v>
      </c>
      <c r="E32" s="35"/>
      <c r="F32" s="35"/>
      <c r="G32" s="35"/>
      <c r="H32" s="35"/>
      <c r="I32" s="35"/>
      <c r="J32" s="35"/>
      <c r="K32" s="146">
        <f>ROUND(K128,2)</f>
        <v>0</v>
      </c>
      <c r="L32" s="35"/>
      <c r="M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6.95" customHeight="1">
      <c r="A33" s="35"/>
      <c r="B33" s="41"/>
      <c r="C33" s="35"/>
      <c r="D33" s="143"/>
      <c r="E33" s="143"/>
      <c r="F33" s="143"/>
      <c r="G33" s="143"/>
      <c r="H33" s="143"/>
      <c r="I33" s="143"/>
      <c r="J33" s="143"/>
      <c r="K33" s="143"/>
      <c r="L33" s="143"/>
      <c r="M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35"/>
      <c r="F34" s="147" t="s">
        <v>42</v>
      </c>
      <c r="G34" s="35"/>
      <c r="H34" s="35"/>
      <c r="I34" s="147" t="s">
        <v>41</v>
      </c>
      <c r="J34" s="35"/>
      <c r="K34" s="147" t="s">
        <v>43</v>
      </c>
      <c r="L34" s="35"/>
      <c r="M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>
      <c r="A35" s="35"/>
      <c r="B35" s="41"/>
      <c r="C35" s="35"/>
      <c r="D35" s="148" t="s">
        <v>44</v>
      </c>
      <c r="E35" s="134" t="s">
        <v>45</v>
      </c>
      <c r="F35" s="144">
        <f>ROUND((SUM(BE128:BE240)),2)</f>
        <v>0</v>
      </c>
      <c r="G35" s="35"/>
      <c r="H35" s="35"/>
      <c r="I35" s="149">
        <v>0.21</v>
      </c>
      <c r="J35" s="35"/>
      <c r="K35" s="144">
        <f>ROUND(((SUM(BE128:BE240))*I35),2)</f>
        <v>0</v>
      </c>
      <c r="L35" s="35"/>
      <c r="M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>
      <c r="A36" s="35"/>
      <c r="B36" s="41"/>
      <c r="C36" s="35"/>
      <c r="D36" s="35"/>
      <c r="E36" s="134" t="s">
        <v>46</v>
      </c>
      <c r="F36" s="144">
        <f>ROUND((SUM(BF128:BF240)),2)</f>
        <v>0</v>
      </c>
      <c r="G36" s="35"/>
      <c r="H36" s="35"/>
      <c r="I36" s="149">
        <v>0.15</v>
      </c>
      <c r="J36" s="35"/>
      <c r="K36" s="144">
        <f>ROUND(((SUM(BF128:BF240))*I36),2)</f>
        <v>0</v>
      </c>
      <c r="L36" s="35"/>
      <c r="M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4" t="s">
        <v>47</v>
      </c>
      <c r="F37" s="144">
        <f>ROUND((SUM(BG128:BG240)),2)</f>
        <v>0</v>
      </c>
      <c r="G37" s="35"/>
      <c r="H37" s="35"/>
      <c r="I37" s="149">
        <v>0.21</v>
      </c>
      <c r="J37" s="35"/>
      <c r="K37" s="144">
        <f>0</f>
        <v>0</v>
      </c>
      <c r="L37" s="35"/>
      <c r="M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134" t="s">
        <v>48</v>
      </c>
      <c r="F38" s="144">
        <f>ROUND((SUM(BH128:BH240)),2)</f>
        <v>0</v>
      </c>
      <c r="G38" s="35"/>
      <c r="H38" s="35"/>
      <c r="I38" s="149">
        <v>0.15</v>
      </c>
      <c r="J38" s="35"/>
      <c r="K38" s="144">
        <f>0</f>
        <v>0</v>
      </c>
      <c r="L38" s="35"/>
      <c r="M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14.4" customHeight="1" hidden="1">
      <c r="A39" s="35"/>
      <c r="B39" s="41"/>
      <c r="C39" s="35"/>
      <c r="D39" s="35"/>
      <c r="E39" s="134" t="s">
        <v>49</v>
      </c>
      <c r="F39" s="144">
        <f>ROUND((SUM(BI128:BI240)),2)</f>
        <v>0</v>
      </c>
      <c r="G39" s="35"/>
      <c r="H39" s="35"/>
      <c r="I39" s="149">
        <v>0</v>
      </c>
      <c r="J39" s="35"/>
      <c r="K39" s="144">
        <f>0</f>
        <v>0</v>
      </c>
      <c r="L39" s="35"/>
      <c r="M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6.95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1:31" s="2" customFormat="1" ht="25.4" customHeight="1">
      <c r="A41" s="35"/>
      <c r="B41" s="41"/>
      <c r="C41" s="150"/>
      <c r="D41" s="151" t="s">
        <v>50</v>
      </c>
      <c r="E41" s="152"/>
      <c r="F41" s="152"/>
      <c r="G41" s="153" t="s">
        <v>51</v>
      </c>
      <c r="H41" s="154" t="s">
        <v>52</v>
      </c>
      <c r="I41" s="152"/>
      <c r="J41" s="152"/>
      <c r="K41" s="155">
        <f>SUM(K32:K39)</f>
        <v>0</v>
      </c>
      <c r="L41" s="156"/>
      <c r="M41" s="60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</row>
    <row r="42" spans="1:31" s="2" customFormat="1" ht="14.4" customHeight="1">
      <c r="A42" s="35"/>
      <c r="B42" s="41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60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2:13" s="1" customFormat="1" ht="14.4" customHeight="1">
      <c r="B43" s="17"/>
      <c r="M43" s="17"/>
    </row>
    <row r="44" spans="2:13" s="1" customFormat="1" ht="14.4" customHeight="1">
      <c r="B44" s="17"/>
      <c r="M44" s="17"/>
    </row>
    <row r="45" spans="2:13" s="1" customFormat="1" ht="14.4" customHeight="1">
      <c r="B45" s="17"/>
      <c r="M45" s="17"/>
    </row>
    <row r="46" spans="2:13" s="1" customFormat="1" ht="14.4" customHeight="1">
      <c r="B46" s="17"/>
      <c r="M46" s="17"/>
    </row>
    <row r="47" spans="2:13" s="1" customFormat="1" ht="14.4" customHeight="1">
      <c r="B47" s="17"/>
      <c r="M47" s="17"/>
    </row>
    <row r="48" spans="2:13" s="1" customFormat="1" ht="14.4" customHeight="1">
      <c r="B48" s="17"/>
      <c r="M48" s="17"/>
    </row>
    <row r="49" spans="2:13" s="1" customFormat="1" ht="14.4" customHeight="1">
      <c r="B49" s="17"/>
      <c r="M49" s="17"/>
    </row>
    <row r="50" spans="2:13" s="2" customFormat="1" ht="14.4" customHeight="1">
      <c r="B50" s="60"/>
      <c r="D50" s="157" t="s">
        <v>53</v>
      </c>
      <c r="E50" s="158"/>
      <c r="F50" s="158"/>
      <c r="G50" s="157" t="s">
        <v>54</v>
      </c>
      <c r="H50" s="158"/>
      <c r="I50" s="158"/>
      <c r="J50" s="158"/>
      <c r="K50" s="158"/>
      <c r="L50" s="158"/>
      <c r="M50" s="60"/>
    </row>
    <row r="51" spans="2:13" ht="12">
      <c r="B51" s="17"/>
      <c r="M51" s="17"/>
    </row>
    <row r="52" spans="2:13" ht="12">
      <c r="B52" s="17"/>
      <c r="M52" s="17"/>
    </row>
    <row r="53" spans="2:13" ht="12">
      <c r="B53" s="17"/>
      <c r="M53" s="17"/>
    </row>
    <row r="54" spans="2:13" ht="12">
      <c r="B54" s="17"/>
      <c r="M54" s="17"/>
    </row>
    <row r="55" spans="2:13" ht="12">
      <c r="B55" s="17"/>
      <c r="M55" s="17"/>
    </row>
    <row r="56" spans="2:13" ht="12">
      <c r="B56" s="17"/>
      <c r="M56" s="17"/>
    </row>
    <row r="57" spans="2:13" ht="12">
      <c r="B57" s="17"/>
      <c r="M57" s="17"/>
    </row>
    <row r="58" spans="2:13" ht="12">
      <c r="B58" s="17"/>
      <c r="M58" s="17"/>
    </row>
    <row r="59" spans="2:13" ht="12">
      <c r="B59" s="17"/>
      <c r="M59" s="17"/>
    </row>
    <row r="60" spans="2:13" ht="12">
      <c r="B60" s="17"/>
      <c r="M60" s="17"/>
    </row>
    <row r="61" spans="1:31" s="2" customFormat="1" ht="12">
      <c r="A61" s="35"/>
      <c r="B61" s="41"/>
      <c r="C61" s="35"/>
      <c r="D61" s="159" t="s">
        <v>55</v>
      </c>
      <c r="E61" s="160"/>
      <c r="F61" s="161" t="s">
        <v>56</v>
      </c>
      <c r="G61" s="159" t="s">
        <v>55</v>
      </c>
      <c r="H61" s="160"/>
      <c r="I61" s="160"/>
      <c r="J61" s="162" t="s">
        <v>56</v>
      </c>
      <c r="K61" s="160"/>
      <c r="L61" s="160"/>
      <c r="M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3" ht="12">
      <c r="B62" s="17"/>
      <c r="M62" s="17"/>
    </row>
    <row r="63" spans="2:13" ht="12">
      <c r="B63" s="17"/>
      <c r="M63" s="17"/>
    </row>
    <row r="64" spans="2:13" ht="12">
      <c r="B64" s="17"/>
      <c r="M64" s="17"/>
    </row>
    <row r="65" spans="1:31" s="2" customFormat="1" ht="12">
      <c r="A65" s="35"/>
      <c r="B65" s="41"/>
      <c r="C65" s="35"/>
      <c r="D65" s="157" t="s">
        <v>57</v>
      </c>
      <c r="E65" s="163"/>
      <c r="F65" s="163"/>
      <c r="G65" s="157" t="s">
        <v>58</v>
      </c>
      <c r="H65" s="163"/>
      <c r="I65" s="163"/>
      <c r="J65" s="163"/>
      <c r="K65" s="163"/>
      <c r="L65" s="163"/>
      <c r="M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3" ht="12">
      <c r="B66" s="17"/>
      <c r="M66" s="17"/>
    </row>
    <row r="67" spans="2:13" ht="12">
      <c r="B67" s="17"/>
      <c r="M67" s="17"/>
    </row>
    <row r="68" spans="2:13" ht="12">
      <c r="B68" s="17"/>
      <c r="M68" s="17"/>
    </row>
    <row r="69" spans="2:13" ht="12">
      <c r="B69" s="17"/>
      <c r="M69" s="17"/>
    </row>
    <row r="70" spans="2:13" ht="12">
      <c r="B70" s="17"/>
      <c r="M70" s="17"/>
    </row>
    <row r="71" spans="2:13" ht="12">
      <c r="B71" s="17"/>
      <c r="M71" s="17"/>
    </row>
    <row r="72" spans="2:13" ht="12">
      <c r="B72" s="17"/>
      <c r="M72" s="17"/>
    </row>
    <row r="73" spans="2:13" ht="12">
      <c r="B73" s="17"/>
      <c r="M73" s="17"/>
    </row>
    <row r="74" spans="2:13" ht="12">
      <c r="B74" s="17"/>
      <c r="M74" s="17"/>
    </row>
    <row r="75" spans="2:13" ht="12">
      <c r="B75" s="17"/>
      <c r="M75" s="17"/>
    </row>
    <row r="76" spans="1:31" s="2" customFormat="1" ht="12">
      <c r="A76" s="35"/>
      <c r="B76" s="41"/>
      <c r="C76" s="35"/>
      <c r="D76" s="159" t="s">
        <v>55</v>
      </c>
      <c r="E76" s="160"/>
      <c r="F76" s="161" t="s">
        <v>56</v>
      </c>
      <c r="G76" s="159" t="s">
        <v>55</v>
      </c>
      <c r="H76" s="160"/>
      <c r="I76" s="160"/>
      <c r="J76" s="162" t="s">
        <v>56</v>
      </c>
      <c r="K76" s="160"/>
      <c r="L76" s="160"/>
      <c r="M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165"/>
      <c r="M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102</v>
      </c>
      <c r="D82" s="37"/>
      <c r="E82" s="37"/>
      <c r="F82" s="37"/>
      <c r="G82" s="37"/>
      <c r="H82" s="37"/>
      <c r="I82" s="37"/>
      <c r="J82" s="37"/>
      <c r="K82" s="37"/>
      <c r="L82" s="37"/>
      <c r="M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17</v>
      </c>
      <c r="D84" s="37"/>
      <c r="E84" s="37"/>
      <c r="F84" s="37"/>
      <c r="G84" s="37"/>
      <c r="H84" s="37"/>
      <c r="I84" s="37"/>
      <c r="J84" s="37"/>
      <c r="K84" s="37"/>
      <c r="L84" s="37"/>
      <c r="M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6.25" customHeight="1">
      <c r="A85" s="35"/>
      <c r="B85" s="36"/>
      <c r="C85" s="37"/>
      <c r="D85" s="37"/>
      <c r="E85" s="168" t="str">
        <f>E7</f>
        <v>Instalace fotovoltaického systému na střechy objektů firmy IREL, spol. s r.o.</v>
      </c>
      <c r="F85" s="29"/>
      <c r="G85" s="29"/>
      <c r="H85" s="29"/>
      <c r="I85" s="37"/>
      <c r="J85" s="37"/>
      <c r="K85" s="37"/>
      <c r="L85" s="37"/>
      <c r="M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37"/>
      <c r="M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73" t="str">
        <f>E9</f>
        <v>100 - FVE</v>
      </c>
      <c r="F87" s="37"/>
      <c r="G87" s="37"/>
      <c r="H87" s="37"/>
      <c r="I87" s="37"/>
      <c r="J87" s="37"/>
      <c r="K87" s="37"/>
      <c r="L87" s="37"/>
      <c r="M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21</v>
      </c>
      <c r="D89" s="37"/>
      <c r="E89" s="37"/>
      <c r="F89" s="24" t="str">
        <f>F12</f>
        <v>Opava</v>
      </c>
      <c r="G89" s="37"/>
      <c r="H89" s="37"/>
      <c r="I89" s="29" t="s">
        <v>23</v>
      </c>
      <c r="J89" s="76" t="str">
        <f>IF(J12="","",J12)</f>
        <v>5. 9. 2022</v>
      </c>
      <c r="K89" s="37"/>
      <c r="L89" s="37"/>
      <c r="M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40.05" customHeight="1">
      <c r="A91" s="35"/>
      <c r="B91" s="36"/>
      <c r="C91" s="29" t="s">
        <v>25</v>
      </c>
      <c r="D91" s="37"/>
      <c r="E91" s="37"/>
      <c r="F91" s="24" t="str">
        <f>E15</f>
        <v>BTH Slavičín, spol. s r.o.</v>
      </c>
      <c r="G91" s="37"/>
      <c r="H91" s="37"/>
      <c r="I91" s="29" t="s">
        <v>33</v>
      </c>
      <c r="J91" s="33" t="str">
        <f>E21</f>
        <v>VŠB-TU Ostrava, Výzkumné energetické centrum</v>
      </c>
      <c r="K91" s="37"/>
      <c r="L91" s="37"/>
      <c r="M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31</v>
      </c>
      <c r="D92" s="37"/>
      <c r="E92" s="37"/>
      <c r="F92" s="24" t="str">
        <f>IF(E18="","",E18)</f>
        <v>Vyplň údaj</v>
      </c>
      <c r="G92" s="37"/>
      <c r="H92" s="37"/>
      <c r="I92" s="29" t="s">
        <v>35</v>
      </c>
      <c r="J92" s="33" t="str">
        <f>E24</f>
        <v>Ing. Milan Navrátil</v>
      </c>
      <c r="K92" s="37"/>
      <c r="L92" s="37"/>
      <c r="M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69" t="s">
        <v>103</v>
      </c>
      <c r="D94" s="170"/>
      <c r="E94" s="170"/>
      <c r="F94" s="170"/>
      <c r="G94" s="170"/>
      <c r="H94" s="170"/>
      <c r="I94" s="171" t="s">
        <v>104</v>
      </c>
      <c r="J94" s="171" t="s">
        <v>105</v>
      </c>
      <c r="K94" s="171" t="s">
        <v>106</v>
      </c>
      <c r="L94" s="170"/>
      <c r="M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2" t="s">
        <v>107</v>
      </c>
      <c r="D96" s="37"/>
      <c r="E96" s="37"/>
      <c r="F96" s="37"/>
      <c r="G96" s="37"/>
      <c r="H96" s="37"/>
      <c r="I96" s="107">
        <f>Q128</f>
        <v>0</v>
      </c>
      <c r="J96" s="107">
        <f>R128</f>
        <v>0</v>
      </c>
      <c r="K96" s="107">
        <f>K128</f>
        <v>0</v>
      </c>
      <c r="L96" s="37"/>
      <c r="M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108</v>
      </c>
    </row>
    <row r="97" spans="1:31" s="9" customFormat="1" ht="24.95" customHeight="1">
      <c r="A97" s="9"/>
      <c r="B97" s="173"/>
      <c r="C97" s="174"/>
      <c r="D97" s="175" t="s">
        <v>109</v>
      </c>
      <c r="E97" s="176"/>
      <c r="F97" s="176"/>
      <c r="G97" s="176"/>
      <c r="H97" s="176"/>
      <c r="I97" s="177">
        <f>Q129</f>
        <v>0</v>
      </c>
      <c r="J97" s="177">
        <f>R129</f>
        <v>0</v>
      </c>
      <c r="K97" s="177">
        <f>K129</f>
        <v>0</v>
      </c>
      <c r="L97" s="174"/>
      <c r="M97" s="178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79"/>
      <c r="C98" s="180"/>
      <c r="D98" s="181" t="s">
        <v>110</v>
      </c>
      <c r="E98" s="182"/>
      <c r="F98" s="182"/>
      <c r="G98" s="182"/>
      <c r="H98" s="182"/>
      <c r="I98" s="183">
        <f>Q130</f>
        <v>0</v>
      </c>
      <c r="J98" s="183">
        <f>R130</f>
        <v>0</v>
      </c>
      <c r="K98" s="183">
        <f>K130</f>
        <v>0</v>
      </c>
      <c r="L98" s="180"/>
      <c r="M98" s="18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9"/>
      <c r="C99" s="180"/>
      <c r="D99" s="181" t="s">
        <v>111</v>
      </c>
      <c r="E99" s="182"/>
      <c r="F99" s="182"/>
      <c r="G99" s="182"/>
      <c r="H99" s="182"/>
      <c r="I99" s="183">
        <f>Q142</f>
        <v>0</v>
      </c>
      <c r="J99" s="183">
        <f>R142</f>
        <v>0</v>
      </c>
      <c r="K99" s="183">
        <f>K142</f>
        <v>0</v>
      </c>
      <c r="L99" s="180"/>
      <c r="M99" s="18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9"/>
      <c r="C100" s="180"/>
      <c r="D100" s="181" t="s">
        <v>112</v>
      </c>
      <c r="E100" s="182"/>
      <c r="F100" s="182"/>
      <c r="G100" s="182"/>
      <c r="H100" s="182"/>
      <c r="I100" s="183">
        <f>Q145</f>
        <v>0</v>
      </c>
      <c r="J100" s="183">
        <f>R145</f>
        <v>0</v>
      </c>
      <c r="K100" s="183">
        <f>K145</f>
        <v>0</v>
      </c>
      <c r="L100" s="180"/>
      <c r="M100" s="18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9"/>
      <c r="C101" s="180"/>
      <c r="D101" s="181" t="s">
        <v>113</v>
      </c>
      <c r="E101" s="182"/>
      <c r="F101" s="182"/>
      <c r="G101" s="182"/>
      <c r="H101" s="182"/>
      <c r="I101" s="183">
        <f>Q148</f>
        <v>0</v>
      </c>
      <c r="J101" s="183">
        <f>R148</f>
        <v>0</v>
      </c>
      <c r="K101" s="183">
        <f>K148</f>
        <v>0</v>
      </c>
      <c r="L101" s="180"/>
      <c r="M101" s="18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79"/>
      <c r="C102" s="180"/>
      <c r="D102" s="181" t="s">
        <v>114</v>
      </c>
      <c r="E102" s="182"/>
      <c r="F102" s="182"/>
      <c r="G102" s="182"/>
      <c r="H102" s="182"/>
      <c r="I102" s="183">
        <f>Q170</f>
        <v>0</v>
      </c>
      <c r="J102" s="183">
        <f>R170</f>
        <v>0</v>
      </c>
      <c r="K102" s="183">
        <f>K170</f>
        <v>0</v>
      </c>
      <c r="L102" s="180"/>
      <c r="M102" s="18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79"/>
      <c r="C103" s="180"/>
      <c r="D103" s="181" t="s">
        <v>115</v>
      </c>
      <c r="E103" s="182"/>
      <c r="F103" s="182"/>
      <c r="G103" s="182"/>
      <c r="H103" s="182"/>
      <c r="I103" s="183">
        <f>Q198</f>
        <v>0</v>
      </c>
      <c r="J103" s="183">
        <f>R198</f>
        <v>0</v>
      </c>
      <c r="K103" s="183">
        <f>K198</f>
        <v>0</v>
      </c>
      <c r="L103" s="180"/>
      <c r="M103" s="18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79"/>
      <c r="C104" s="180"/>
      <c r="D104" s="181" t="s">
        <v>116</v>
      </c>
      <c r="E104" s="182"/>
      <c r="F104" s="182"/>
      <c r="G104" s="182"/>
      <c r="H104" s="182"/>
      <c r="I104" s="183">
        <f>Q207</f>
        <v>0</v>
      </c>
      <c r="J104" s="183">
        <f>R207</f>
        <v>0</v>
      </c>
      <c r="K104" s="183">
        <f>K207</f>
        <v>0</v>
      </c>
      <c r="L104" s="180"/>
      <c r="M104" s="18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79"/>
      <c r="C105" s="180"/>
      <c r="D105" s="181" t="s">
        <v>117</v>
      </c>
      <c r="E105" s="182"/>
      <c r="F105" s="182"/>
      <c r="G105" s="182"/>
      <c r="H105" s="182"/>
      <c r="I105" s="183">
        <f>Q210</f>
        <v>0</v>
      </c>
      <c r="J105" s="183">
        <f>R210</f>
        <v>0</v>
      </c>
      <c r="K105" s="183">
        <f>K210</f>
        <v>0</v>
      </c>
      <c r="L105" s="180"/>
      <c r="M105" s="18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79"/>
      <c r="C106" s="180"/>
      <c r="D106" s="181" t="s">
        <v>118</v>
      </c>
      <c r="E106" s="182"/>
      <c r="F106" s="182"/>
      <c r="G106" s="182"/>
      <c r="H106" s="182"/>
      <c r="I106" s="183">
        <f>Q217</f>
        <v>0</v>
      </c>
      <c r="J106" s="183">
        <f>R217</f>
        <v>0</v>
      </c>
      <c r="K106" s="183">
        <f>K217</f>
        <v>0</v>
      </c>
      <c r="L106" s="180"/>
      <c r="M106" s="184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79"/>
      <c r="C107" s="180"/>
      <c r="D107" s="181" t="s">
        <v>119</v>
      </c>
      <c r="E107" s="182"/>
      <c r="F107" s="182"/>
      <c r="G107" s="182"/>
      <c r="H107" s="182"/>
      <c r="I107" s="183">
        <f>Q225</f>
        <v>0</v>
      </c>
      <c r="J107" s="183">
        <f>R225</f>
        <v>0</v>
      </c>
      <c r="K107" s="183">
        <f>K225</f>
        <v>0</v>
      </c>
      <c r="L107" s="180"/>
      <c r="M107" s="18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79"/>
      <c r="C108" s="180"/>
      <c r="D108" s="181" t="s">
        <v>120</v>
      </c>
      <c r="E108" s="182"/>
      <c r="F108" s="182"/>
      <c r="G108" s="182"/>
      <c r="H108" s="182"/>
      <c r="I108" s="183">
        <f>Q232</f>
        <v>0</v>
      </c>
      <c r="J108" s="183">
        <f>R232</f>
        <v>0</v>
      </c>
      <c r="K108" s="183">
        <f>K232</f>
        <v>0</v>
      </c>
      <c r="L108" s="180"/>
      <c r="M108" s="18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0" t="s">
        <v>121</v>
      </c>
      <c r="D115" s="37"/>
      <c r="E115" s="37"/>
      <c r="F115" s="37"/>
      <c r="G115" s="37"/>
      <c r="H115" s="37"/>
      <c r="I115" s="37"/>
      <c r="J115" s="37"/>
      <c r="K115" s="37"/>
      <c r="L115" s="37"/>
      <c r="M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29" t="s">
        <v>17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6.25" customHeight="1">
      <c r="A118" s="35"/>
      <c r="B118" s="36"/>
      <c r="C118" s="37"/>
      <c r="D118" s="37"/>
      <c r="E118" s="168" t="str">
        <f>E7</f>
        <v>Instalace fotovoltaického systému na střechy objektů firmy IREL, spol. s r.o.</v>
      </c>
      <c r="F118" s="29"/>
      <c r="G118" s="29"/>
      <c r="H118" s="29"/>
      <c r="I118" s="37"/>
      <c r="J118" s="37"/>
      <c r="K118" s="37"/>
      <c r="L118" s="37"/>
      <c r="M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29" t="s">
        <v>94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73" t="str">
        <f>E9</f>
        <v>100 - FVE</v>
      </c>
      <c r="F120" s="37"/>
      <c r="G120" s="37"/>
      <c r="H120" s="37"/>
      <c r="I120" s="37"/>
      <c r="J120" s="37"/>
      <c r="K120" s="37"/>
      <c r="L120" s="37"/>
      <c r="M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29" t="s">
        <v>21</v>
      </c>
      <c r="D122" s="37"/>
      <c r="E122" s="37"/>
      <c r="F122" s="24" t="str">
        <f>F12</f>
        <v>Opava</v>
      </c>
      <c r="G122" s="37"/>
      <c r="H122" s="37"/>
      <c r="I122" s="29" t="s">
        <v>23</v>
      </c>
      <c r="J122" s="76" t="str">
        <f>IF(J12="","",J12)</f>
        <v>5. 9. 2022</v>
      </c>
      <c r="K122" s="37"/>
      <c r="L122" s="37"/>
      <c r="M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40.05" customHeight="1">
      <c r="A124" s="35"/>
      <c r="B124" s="36"/>
      <c r="C124" s="29" t="s">
        <v>25</v>
      </c>
      <c r="D124" s="37"/>
      <c r="E124" s="37"/>
      <c r="F124" s="24" t="str">
        <f>E15</f>
        <v>BTH Slavičín, spol. s r.o.</v>
      </c>
      <c r="G124" s="37"/>
      <c r="H124" s="37"/>
      <c r="I124" s="29" t="s">
        <v>33</v>
      </c>
      <c r="J124" s="33" t="str">
        <f>E21</f>
        <v>VŠB-TU Ostrava, Výzkumné energetické centrum</v>
      </c>
      <c r="K124" s="37"/>
      <c r="L124" s="37"/>
      <c r="M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15" customHeight="1">
      <c r="A125" s="35"/>
      <c r="B125" s="36"/>
      <c r="C125" s="29" t="s">
        <v>31</v>
      </c>
      <c r="D125" s="37"/>
      <c r="E125" s="37"/>
      <c r="F125" s="24" t="str">
        <f>IF(E18="","",E18)</f>
        <v>Vyplň údaj</v>
      </c>
      <c r="G125" s="37"/>
      <c r="H125" s="37"/>
      <c r="I125" s="29" t="s">
        <v>35</v>
      </c>
      <c r="J125" s="33" t="str">
        <f>E24</f>
        <v>Ing. Milan Navrátil</v>
      </c>
      <c r="K125" s="37"/>
      <c r="L125" s="37"/>
      <c r="M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85"/>
      <c r="B127" s="186"/>
      <c r="C127" s="187" t="s">
        <v>122</v>
      </c>
      <c r="D127" s="188" t="s">
        <v>65</v>
      </c>
      <c r="E127" s="188" t="s">
        <v>61</v>
      </c>
      <c r="F127" s="188" t="s">
        <v>62</v>
      </c>
      <c r="G127" s="188" t="s">
        <v>123</v>
      </c>
      <c r="H127" s="188" t="s">
        <v>124</v>
      </c>
      <c r="I127" s="188" t="s">
        <v>125</v>
      </c>
      <c r="J127" s="188" t="s">
        <v>126</v>
      </c>
      <c r="K127" s="189" t="s">
        <v>106</v>
      </c>
      <c r="L127" s="190" t="s">
        <v>127</v>
      </c>
      <c r="M127" s="191"/>
      <c r="N127" s="97" t="s">
        <v>1</v>
      </c>
      <c r="O127" s="98" t="s">
        <v>44</v>
      </c>
      <c r="P127" s="98" t="s">
        <v>128</v>
      </c>
      <c r="Q127" s="98" t="s">
        <v>129</v>
      </c>
      <c r="R127" s="98" t="s">
        <v>130</v>
      </c>
      <c r="S127" s="98" t="s">
        <v>131</v>
      </c>
      <c r="T127" s="98" t="s">
        <v>132</v>
      </c>
      <c r="U127" s="98" t="s">
        <v>133</v>
      </c>
      <c r="V127" s="98" t="s">
        <v>134</v>
      </c>
      <c r="W127" s="98" t="s">
        <v>135</v>
      </c>
      <c r="X127" s="99" t="s">
        <v>136</v>
      </c>
      <c r="Y127" s="185"/>
      <c r="Z127" s="185"/>
      <c r="AA127" s="185"/>
      <c r="AB127" s="185"/>
      <c r="AC127" s="185"/>
      <c r="AD127" s="185"/>
      <c r="AE127" s="185"/>
    </row>
    <row r="128" spans="1:63" s="2" customFormat="1" ht="22.8" customHeight="1">
      <c r="A128" s="35"/>
      <c r="B128" s="36"/>
      <c r="C128" s="104" t="s">
        <v>137</v>
      </c>
      <c r="D128" s="37"/>
      <c r="E128" s="37"/>
      <c r="F128" s="37"/>
      <c r="G128" s="37"/>
      <c r="H128" s="37"/>
      <c r="I128" s="37"/>
      <c r="J128" s="37"/>
      <c r="K128" s="192">
        <f>BK128</f>
        <v>0</v>
      </c>
      <c r="L128" s="37"/>
      <c r="M128" s="41"/>
      <c r="N128" s="100"/>
      <c r="O128" s="193"/>
      <c r="P128" s="101"/>
      <c r="Q128" s="194">
        <f>Q129</f>
        <v>0</v>
      </c>
      <c r="R128" s="194">
        <f>R129</f>
        <v>0</v>
      </c>
      <c r="S128" s="101"/>
      <c r="T128" s="195">
        <f>T129</f>
        <v>0</v>
      </c>
      <c r="U128" s="101"/>
      <c r="V128" s="195">
        <f>V129</f>
        <v>0.429755</v>
      </c>
      <c r="W128" s="101"/>
      <c r="X128" s="196">
        <f>X129</f>
        <v>0</v>
      </c>
      <c r="Y128" s="35"/>
      <c r="Z128" s="35"/>
      <c r="AA128" s="35"/>
      <c r="AB128" s="35"/>
      <c r="AC128" s="35"/>
      <c r="AD128" s="35"/>
      <c r="AE128" s="35"/>
      <c r="AT128" s="14" t="s">
        <v>81</v>
      </c>
      <c r="AU128" s="14" t="s">
        <v>108</v>
      </c>
      <c r="BK128" s="197">
        <f>BK129</f>
        <v>0</v>
      </c>
    </row>
    <row r="129" spans="1:63" s="12" customFormat="1" ht="25.9" customHeight="1">
      <c r="A129" s="12"/>
      <c r="B129" s="198"/>
      <c r="C129" s="199"/>
      <c r="D129" s="200" t="s">
        <v>81</v>
      </c>
      <c r="E129" s="201" t="s">
        <v>138</v>
      </c>
      <c r="F129" s="201" t="s">
        <v>139</v>
      </c>
      <c r="G129" s="199"/>
      <c r="H129" s="199"/>
      <c r="I129" s="202"/>
      <c r="J129" s="202"/>
      <c r="K129" s="203">
        <f>BK129</f>
        <v>0</v>
      </c>
      <c r="L129" s="199"/>
      <c r="M129" s="204"/>
      <c r="N129" s="205"/>
      <c r="O129" s="206"/>
      <c r="P129" s="206"/>
      <c r="Q129" s="207">
        <f>Q130+Q142+Q145+Q148+Q170+Q198+Q207+Q210+Q217+Q225+Q232</f>
        <v>0</v>
      </c>
      <c r="R129" s="207">
        <f>R130+R142+R145+R148+R170+R198+R207+R210+R217+R225+R232</f>
        <v>0</v>
      </c>
      <c r="S129" s="206"/>
      <c r="T129" s="208">
        <f>T130+T142+T145+T148+T170+T198+T207+T210+T217+T225+T232</f>
        <v>0</v>
      </c>
      <c r="U129" s="206"/>
      <c r="V129" s="208">
        <f>V130+V142+V145+V148+V170+V198+V207+V210+V217+V225+V232</f>
        <v>0.429755</v>
      </c>
      <c r="W129" s="206"/>
      <c r="X129" s="209">
        <f>X130+X142+X145+X148+X170+X198+X207+X210+X217+X225+X232</f>
        <v>0</v>
      </c>
      <c r="Y129" s="12"/>
      <c r="Z129" s="12"/>
      <c r="AA129" s="12"/>
      <c r="AB129" s="12"/>
      <c r="AC129" s="12"/>
      <c r="AD129" s="12"/>
      <c r="AE129" s="12"/>
      <c r="AR129" s="210" t="s">
        <v>90</v>
      </c>
      <c r="AT129" s="211" t="s">
        <v>81</v>
      </c>
      <c r="AU129" s="211" t="s">
        <v>82</v>
      </c>
      <c r="AY129" s="210" t="s">
        <v>140</v>
      </c>
      <c r="BK129" s="212">
        <f>BK130+BK142+BK145+BK148+BK170+BK198+BK207+BK210+BK217+BK225+BK232</f>
        <v>0</v>
      </c>
    </row>
    <row r="130" spans="1:63" s="12" customFormat="1" ht="22.8" customHeight="1">
      <c r="A130" s="12"/>
      <c r="B130" s="198"/>
      <c r="C130" s="199"/>
      <c r="D130" s="200" t="s">
        <v>81</v>
      </c>
      <c r="E130" s="213" t="s">
        <v>141</v>
      </c>
      <c r="F130" s="213" t="s">
        <v>142</v>
      </c>
      <c r="G130" s="199"/>
      <c r="H130" s="199"/>
      <c r="I130" s="202"/>
      <c r="J130" s="202"/>
      <c r="K130" s="214">
        <f>BK130</f>
        <v>0</v>
      </c>
      <c r="L130" s="199"/>
      <c r="M130" s="204"/>
      <c r="N130" s="205"/>
      <c r="O130" s="206"/>
      <c r="P130" s="206"/>
      <c r="Q130" s="207">
        <f>SUM(Q131:Q141)</f>
        <v>0</v>
      </c>
      <c r="R130" s="207">
        <f>SUM(R131:R141)</f>
        <v>0</v>
      </c>
      <c r="S130" s="206"/>
      <c r="T130" s="208">
        <f>SUM(T131:T141)</f>
        <v>0</v>
      </c>
      <c r="U130" s="206"/>
      <c r="V130" s="208">
        <f>SUM(V131:V141)</f>
        <v>0</v>
      </c>
      <c r="W130" s="206"/>
      <c r="X130" s="209">
        <f>SUM(X131:X141)</f>
        <v>0</v>
      </c>
      <c r="Y130" s="12"/>
      <c r="Z130" s="12"/>
      <c r="AA130" s="12"/>
      <c r="AB130" s="12"/>
      <c r="AC130" s="12"/>
      <c r="AD130" s="12"/>
      <c r="AE130" s="12"/>
      <c r="AR130" s="210" t="s">
        <v>90</v>
      </c>
      <c r="AT130" s="211" t="s">
        <v>81</v>
      </c>
      <c r="AU130" s="211" t="s">
        <v>90</v>
      </c>
      <c r="AY130" s="210" t="s">
        <v>140</v>
      </c>
      <c r="BK130" s="212">
        <f>SUM(BK131:BK141)</f>
        <v>0</v>
      </c>
    </row>
    <row r="131" spans="1:65" s="2" customFormat="1" ht="24.15" customHeight="1">
      <c r="A131" s="35"/>
      <c r="B131" s="36"/>
      <c r="C131" s="215" t="s">
        <v>143</v>
      </c>
      <c r="D131" s="215" t="s">
        <v>144</v>
      </c>
      <c r="E131" s="216" t="s">
        <v>145</v>
      </c>
      <c r="F131" s="217" t="s">
        <v>146</v>
      </c>
      <c r="G131" s="218" t="s">
        <v>147</v>
      </c>
      <c r="H131" s="219">
        <v>480</v>
      </c>
      <c r="I131" s="220"/>
      <c r="J131" s="220"/>
      <c r="K131" s="221">
        <f>ROUND(P131*H131,2)</f>
        <v>0</v>
      </c>
      <c r="L131" s="222"/>
      <c r="M131" s="41"/>
      <c r="N131" s="223" t="s">
        <v>1</v>
      </c>
      <c r="O131" s="224" t="s">
        <v>45</v>
      </c>
      <c r="P131" s="225">
        <f>I131+J131</f>
        <v>0</v>
      </c>
      <c r="Q131" s="225">
        <f>ROUND(I131*H131,2)</f>
        <v>0</v>
      </c>
      <c r="R131" s="225">
        <f>ROUND(J131*H131,2)</f>
        <v>0</v>
      </c>
      <c r="S131" s="88"/>
      <c r="T131" s="226">
        <f>S131*H131</f>
        <v>0</v>
      </c>
      <c r="U131" s="226">
        <v>0</v>
      </c>
      <c r="V131" s="226">
        <f>U131*H131</f>
        <v>0</v>
      </c>
      <c r="W131" s="226">
        <v>0</v>
      </c>
      <c r="X131" s="227">
        <f>W131*H131</f>
        <v>0</v>
      </c>
      <c r="Y131" s="35"/>
      <c r="Z131" s="35"/>
      <c r="AA131" s="35"/>
      <c r="AB131" s="35"/>
      <c r="AC131" s="35"/>
      <c r="AD131" s="35"/>
      <c r="AE131" s="35"/>
      <c r="AR131" s="228" t="s">
        <v>148</v>
      </c>
      <c r="AT131" s="228" t="s">
        <v>144</v>
      </c>
      <c r="AU131" s="228" t="s">
        <v>92</v>
      </c>
      <c r="AY131" s="14" t="s">
        <v>140</v>
      </c>
      <c r="BE131" s="229">
        <f>IF(O131="základní",K131,0)</f>
        <v>0</v>
      </c>
      <c r="BF131" s="229">
        <f>IF(O131="snížená",K131,0)</f>
        <v>0</v>
      </c>
      <c r="BG131" s="229">
        <f>IF(O131="zákl. přenesená",K131,0)</f>
        <v>0</v>
      </c>
      <c r="BH131" s="229">
        <f>IF(O131="sníž. přenesená",K131,0)</f>
        <v>0</v>
      </c>
      <c r="BI131" s="229">
        <f>IF(O131="nulová",K131,0)</f>
        <v>0</v>
      </c>
      <c r="BJ131" s="14" t="s">
        <v>90</v>
      </c>
      <c r="BK131" s="229">
        <f>ROUND(P131*H131,2)</f>
        <v>0</v>
      </c>
      <c r="BL131" s="14" t="s">
        <v>148</v>
      </c>
      <c r="BM131" s="228" t="s">
        <v>149</v>
      </c>
    </row>
    <row r="132" spans="1:47" s="2" customFormat="1" ht="12">
      <c r="A132" s="35"/>
      <c r="B132" s="36"/>
      <c r="C132" s="37"/>
      <c r="D132" s="230" t="s">
        <v>150</v>
      </c>
      <c r="E132" s="37"/>
      <c r="F132" s="231" t="s">
        <v>151</v>
      </c>
      <c r="G132" s="37"/>
      <c r="H132" s="37"/>
      <c r="I132" s="232"/>
      <c r="J132" s="232"/>
      <c r="K132" s="37"/>
      <c r="L132" s="37"/>
      <c r="M132" s="41"/>
      <c r="N132" s="233"/>
      <c r="O132" s="234"/>
      <c r="P132" s="88"/>
      <c r="Q132" s="88"/>
      <c r="R132" s="88"/>
      <c r="S132" s="88"/>
      <c r="T132" s="88"/>
      <c r="U132" s="88"/>
      <c r="V132" s="88"/>
      <c r="W132" s="88"/>
      <c r="X132" s="89"/>
      <c r="Y132" s="35"/>
      <c r="Z132" s="35"/>
      <c r="AA132" s="35"/>
      <c r="AB132" s="35"/>
      <c r="AC132" s="35"/>
      <c r="AD132" s="35"/>
      <c r="AE132" s="35"/>
      <c r="AT132" s="14" t="s">
        <v>150</v>
      </c>
      <c r="AU132" s="14" t="s">
        <v>92</v>
      </c>
    </row>
    <row r="133" spans="1:65" s="2" customFormat="1" ht="16.5" customHeight="1">
      <c r="A133" s="35"/>
      <c r="B133" s="36"/>
      <c r="C133" s="235" t="s">
        <v>152</v>
      </c>
      <c r="D133" s="235" t="s">
        <v>153</v>
      </c>
      <c r="E133" s="236" t="s">
        <v>154</v>
      </c>
      <c r="F133" s="237" t="s">
        <v>155</v>
      </c>
      <c r="G133" s="238" t="s">
        <v>147</v>
      </c>
      <c r="H133" s="239">
        <v>480</v>
      </c>
      <c r="I133" s="240"/>
      <c r="J133" s="241"/>
      <c r="K133" s="242">
        <f>ROUND(P133*H133,2)</f>
        <v>0</v>
      </c>
      <c r="L133" s="241"/>
      <c r="M133" s="243"/>
      <c r="N133" s="244" t="s">
        <v>1</v>
      </c>
      <c r="O133" s="224" t="s">
        <v>45</v>
      </c>
      <c r="P133" s="225">
        <f>I133+J133</f>
        <v>0</v>
      </c>
      <c r="Q133" s="225">
        <f>ROUND(I133*H133,2)</f>
        <v>0</v>
      </c>
      <c r="R133" s="225">
        <f>ROUND(J133*H133,2)</f>
        <v>0</v>
      </c>
      <c r="S133" s="88"/>
      <c r="T133" s="226">
        <f>S133*H133</f>
        <v>0</v>
      </c>
      <c r="U133" s="226">
        <v>0</v>
      </c>
      <c r="V133" s="226">
        <f>U133*H133</f>
        <v>0</v>
      </c>
      <c r="W133" s="226">
        <v>0</v>
      </c>
      <c r="X133" s="227">
        <f>W133*H133</f>
        <v>0</v>
      </c>
      <c r="Y133" s="35"/>
      <c r="Z133" s="35"/>
      <c r="AA133" s="35"/>
      <c r="AB133" s="35"/>
      <c r="AC133" s="35"/>
      <c r="AD133" s="35"/>
      <c r="AE133" s="35"/>
      <c r="AR133" s="228" t="s">
        <v>156</v>
      </c>
      <c r="AT133" s="228" t="s">
        <v>153</v>
      </c>
      <c r="AU133" s="228" t="s">
        <v>92</v>
      </c>
      <c r="AY133" s="14" t="s">
        <v>140</v>
      </c>
      <c r="BE133" s="229">
        <f>IF(O133="základní",K133,0)</f>
        <v>0</v>
      </c>
      <c r="BF133" s="229">
        <f>IF(O133="snížená",K133,0)</f>
        <v>0</v>
      </c>
      <c r="BG133" s="229">
        <f>IF(O133="zákl. přenesená",K133,0)</f>
        <v>0</v>
      </c>
      <c r="BH133" s="229">
        <f>IF(O133="sníž. přenesená",K133,0)</f>
        <v>0</v>
      </c>
      <c r="BI133" s="229">
        <f>IF(O133="nulová",K133,0)</f>
        <v>0</v>
      </c>
      <c r="BJ133" s="14" t="s">
        <v>90</v>
      </c>
      <c r="BK133" s="229">
        <f>ROUND(P133*H133,2)</f>
        <v>0</v>
      </c>
      <c r="BL133" s="14" t="s">
        <v>148</v>
      </c>
      <c r="BM133" s="228" t="s">
        <v>157</v>
      </c>
    </row>
    <row r="134" spans="1:65" s="2" customFormat="1" ht="16.5" customHeight="1">
      <c r="A134" s="35"/>
      <c r="B134" s="36"/>
      <c r="C134" s="235" t="s">
        <v>158</v>
      </c>
      <c r="D134" s="235" t="s">
        <v>153</v>
      </c>
      <c r="E134" s="236" t="s">
        <v>159</v>
      </c>
      <c r="F134" s="237" t="s">
        <v>160</v>
      </c>
      <c r="G134" s="238" t="s">
        <v>161</v>
      </c>
      <c r="H134" s="239">
        <v>1</v>
      </c>
      <c r="I134" s="240"/>
      <c r="J134" s="241"/>
      <c r="K134" s="242">
        <f>ROUND(P134*H134,2)</f>
        <v>0</v>
      </c>
      <c r="L134" s="241"/>
      <c r="M134" s="243"/>
      <c r="N134" s="244" t="s">
        <v>1</v>
      </c>
      <c r="O134" s="224" t="s">
        <v>45</v>
      </c>
      <c r="P134" s="225">
        <f>I134+J134</f>
        <v>0</v>
      </c>
      <c r="Q134" s="225">
        <f>ROUND(I134*H134,2)</f>
        <v>0</v>
      </c>
      <c r="R134" s="225">
        <f>ROUND(J134*H134,2)</f>
        <v>0</v>
      </c>
      <c r="S134" s="88"/>
      <c r="T134" s="226">
        <f>S134*H134</f>
        <v>0</v>
      </c>
      <c r="U134" s="226">
        <v>0</v>
      </c>
      <c r="V134" s="226">
        <f>U134*H134</f>
        <v>0</v>
      </c>
      <c r="W134" s="226">
        <v>0</v>
      </c>
      <c r="X134" s="227">
        <f>W134*H134</f>
        <v>0</v>
      </c>
      <c r="Y134" s="35"/>
      <c r="Z134" s="35"/>
      <c r="AA134" s="35"/>
      <c r="AB134" s="35"/>
      <c r="AC134" s="35"/>
      <c r="AD134" s="35"/>
      <c r="AE134" s="35"/>
      <c r="AR134" s="228" t="s">
        <v>156</v>
      </c>
      <c r="AT134" s="228" t="s">
        <v>153</v>
      </c>
      <c r="AU134" s="228" t="s">
        <v>92</v>
      </c>
      <c r="AY134" s="14" t="s">
        <v>140</v>
      </c>
      <c r="BE134" s="229">
        <f>IF(O134="základní",K134,0)</f>
        <v>0</v>
      </c>
      <c r="BF134" s="229">
        <f>IF(O134="snížená",K134,0)</f>
        <v>0</v>
      </c>
      <c r="BG134" s="229">
        <f>IF(O134="zákl. přenesená",K134,0)</f>
        <v>0</v>
      </c>
      <c r="BH134" s="229">
        <f>IF(O134="sníž. přenesená",K134,0)</f>
        <v>0</v>
      </c>
      <c r="BI134" s="229">
        <f>IF(O134="nulová",K134,0)</f>
        <v>0</v>
      </c>
      <c r="BJ134" s="14" t="s">
        <v>90</v>
      </c>
      <c r="BK134" s="229">
        <f>ROUND(P134*H134,2)</f>
        <v>0</v>
      </c>
      <c r="BL134" s="14" t="s">
        <v>148</v>
      </c>
      <c r="BM134" s="228" t="s">
        <v>162</v>
      </c>
    </row>
    <row r="135" spans="1:65" s="2" customFormat="1" ht="24.15" customHeight="1">
      <c r="A135" s="35"/>
      <c r="B135" s="36"/>
      <c r="C135" s="215" t="s">
        <v>163</v>
      </c>
      <c r="D135" s="215" t="s">
        <v>144</v>
      </c>
      <c r="E135" s="216" t="s">
        <v>164</v>
      </c>
      <c r="F135" s="217" t="s">
        <v>165</v>
      </c>
      <c r="G135" s="218" t="s">
        <v>166</v>
      </c>
      <c r="H135" s="219">
        <v>262</v>
      </c>
      <c r="I135" s="220"/>
      <c r="J135" s="220"/>
      <c r="K135" s="221">
        <f>ROUND(P135*H135,2)</f>
        <v>0</v>
      </c>
      <c r="L135" s="222"/>
      <c r="M135" s="41"/>
      <c r="N135" s="223" t="s">
        <v>1</v>
      </c>
      <c r="O135" s="224" t="s">
        <v>45</v>
      </c>
      <c r="P135" s="225">
        <f>I135+J135</f>
        <v>0</v>
      </c>
      <c r="Q135" s="225">
        <f>ROUND(I135*H135,2)</f>
        <v>0</v>
      </c>
      <c r="R135" s="225">
        <f>ROUND(J135*H135,2)</f>
        <v>0</v>
      </c>
      <c r="S135" s="88"/>
      <c r="T135" s="226">
        <f>S135*H135</f>
        <v>0</v>
      </c>
      <c r="U135" s="226">
        <v>0</v>
      </c>
      <c r="V135" s="226">
        <f>U135*H135</f>
        <v>0</v>
      </c>
      <c r="W135" s="226">
        <v>0</v>
      </c>
      <c r="X135" s="227">
        <f>W135*H135</f>
        <v>0</v>
      </c>
      <c r="Y135" s="35"/>
      <c r="Z135" s="35"/>
      <c r="AA135" s="35"/>
      <c r="AB135" s="35"/>
      <c r="AC135" s="35"/>
      <c r="AD135" s="35"/>
      <c r="AE135" s="35"/>
      <c r="AR135" s="228" t="s">
        <v>148</v>
      </c>
      <c r="AT135" s="228" t="s">
        <v>144</v>
      </c>
      <c r="AU135" s="228" t="s">
        <v>92</v>
      </c>
      <c r="AY135" s="14" t="s">
        <v>140</v>
      </c>
      <c r="BE135" s="229">
        <f>IF(O135="základní",K135,0)</f>
        <v>0</v>
      </c>
      <c r="BF135" s="229">
        <f>IF(O135="snížená",K135,0)</f>
        <v>0</v>
      </c>
      <c r="BG135" s="229">
        <f>IF(O135="zákl. přenesená",K135,0)</f>
        <v>0</v>
      </c>
      <c r="BH135" s="229">
        <f>IF(O135="sníž. přenesená",K135,0)</f>
        <v>0</v>
      </c>
      <c r="BI135" s="229">
        <f>IF(O135="nulová",K135,0)</f>
        <v>0</v>
      </c>
      <c r="BJ135" s="14" t="s">
        <v>90</v>
      </c>
      <c r="BK135" s="229">
        <f>ROUND(P135*H135,2)</f>
        <v>0</v>
      </c>
      <c r="BL135" s="14" t="s">
        <v>148</v>
      </c>
      <c r="BM135" s="228" t="s">
        <v>167</v>
      </c>
    </row>
    <row r="136" spans="1:47" s="2" customFormat="1" ht="12">
      <c r="A136" s="35"/>
      <c r="B136" s="36"/>
      <c r="C136" s="37"/>
      <c r="D136" s="230" t="s">
        <v>150</v>
      </c>
      <c r="E136" s="37"/>
      <c r="F136" s="231" t="s">
        <v>168</v>
      </c>
      <c r="G136" s="37"/>
      <c r="H136" s="37"/>
      <c r="I136" s="232"/>
      <c r="J136" s="232"/>
      <c r="K136" s="37"/>
      <c r="L136" s="37"/>
      <c r="M136" s="41"/>
      <c r="N136" s="233"/>
      <c r="O136" s="234"/>
      <c r="P136" s="88"/>
      <c r="Q136" s="88"/>
      <c r="R136" s="88"/>
      <c r="S136" s="88"/>
      <c r="T136" s="88"/>
      <c r="U136" s="88"/>
      <c r="V136" s="88"/>
      <c r="W136" s="88"/>
      <c r="X136" s="89"/>
      <c r="Y136" s="35"/>
      <c r="Z136" s="35"/>
      <c r="AA136" s="35"/>
      <c r="AB136" s="35"/>
      <c r="AC136" s="35"/>
      <c r="AD136" s="35"/>
      <c r="AE136" s="35"/>
      <c r="AT136" s="14" t="s">
        <v>150</v>
      </c>
      <c r="AU136" s="14" t="s">
        <v>92</v>
      </c>
    </row>
    <row r="137" spans="1:65" s="2" customFormat="1" ht="16.5" customHeight="1">
      <c r="A137" s="35"/>
      <c r="B137" s="36"/>
      <c r="C137" s="235" t="s">
        <v>169</v>
      </c>
      <c r="D137" s="235" t="s">
        <v>153</v>
      </c>
      <c r="E137" s="236" t="s">
        <v>170</v>
      </c>
      <c r="F137" s="237" t="s">
        <v>171</v>
      </c>
      <c r="G137" s="238" t="s">
        <v>172</v>
      </c>
      <c r="H137" s="239">
        <v>262</v>
      </c>
      <c r="I137" s="240"/>
      <c r="J137" s="241"/>
      <c r="K137" s="242">
        <f>ROUND(P137*H137,2)</f>
        <v>0</v>
      </c>
      <c r="L137" s="241"/>
      <c r="M137" s="243"/>
      <c r="N137" s="244" t="s">
        <v>1</v>
      </c>
      <c r="O137" s="224" t="s">
        <v>45</v>
      </c>
      <c r="P137" s="225">
        <f>I137+J137</f>
        <v>0</v>
      </c>
      <c r="Q137" s="225">
        <f>ROUND(I137*H137,2)</f>
        <v>0</v>
      </c>
      <c r="R137" s="225">
        <f>ROUND(J137*H137,2)</f>
        <v>0</v>
      </c>
      <c r="S137" s="88"/>
      <c r="T137" s="226">
        <f>S137*H137</f>
        <v>0</v>
      </c>
      <c r="U137" s="226">
        <v>0</v>
      </c>
      <c r="V137" s="226">
        <f>U137*H137</f>
        <v>0</v>
      </c>
      <c r="W137" s="226">
        <v>0</v>
      </c>
      <c r="X137" s="227">
        <f>W137*H137</f>
        <v>0</v>
      </c>
      <c r="Y137" s="35"/>
      <c r="Z137" s="35"/>
      <c r="AA137" s="35"/>
      <c r="AB137" s="35"/>
      <c r="AC137" s="35"/>
      <c r="AD137" s="35"/>
      <c r="AE137" s="35"/>
      <c r="AR137" s="228" t="s">
        <v>156</v>
      </c>
      <c r="AT137" s="228" t="s">
        <v>153</v>
      </c>
      <c r="AU137" s="228" t="s">
        <v>92</v>
      </c>
      <c r="AY137" s="14" t="s">
        <v>140</v>
      </c>
      <c r="BE137" s="229">
        <f>IF(O137="základní",K137,0)</f>
        <v>0</v>
      </c>
      <c r="BF137" s="229">
        <f>IF(O137="snížená",K137,0)</f>
        <v>0</v>
      </c>
      <c r="BG137" s="229">
        <f>IF(O137="zákl. přenesená",K137,0)</f>
        <v>0</v>
      </c>
      <c r="BH137" s="229">
        <f>IF(O137="sníž. přenesená",K137,0)</f>
        <v>0</v>
      </c>
      <c r="BI137" s="229">
        <f>IF(O137="nulová",K137,0)</f>
        <v>0</v>
      </c>
      <c r="BJ137" s="14" t="s">
        <v>90</v>
      </c>
      <c r="BK137" s="229">
        <f>ROUND(P137*H137,2)</f>
        <v>0</v>
      </c>
      <c r="BL137" s="14" t="s">
        <v>148</v>
      </c>
      <c r="BM137" s="228" t="s">
        <v>173</v>
      </c>
    </row>
    <row r="138" spans="1:65" s="2" customFormat="1" ht="24.15" customHeight="1">
      <c r="A138" s="35"/>
      <c r="B138" s="36"/>
      <c r="C138" s="215" t="s">
        <v>174</v>
      </c>
      <c r="D138" s="215" t="s">
        <v>144</v>
      </c>
      <c r="E138" s="216" t="s">
        <v>175</v>
      </c>
      <c r="F138" s="217" t="s">
        <v>176</v>
      </c>
      <c r="G138" s="218" t="s">
        <v>161</v>
      </c>
      <c r="H138" s="219">
        <v>1</v>
      </c>
      <c r="I138" s="220"/>
      <c r="J138" s="220"/>
      <c r="K138" s="221">
        <f>ROUND(P138*H138,2)</f>
        <v>0</v>
      </c>
      <c r="L138" s="222"/>
      <c r="M138" s="41"/>
      <c r="N138" s="223" t="s">
        <v>1</v>
      </c>
      <c r="O138" s="224" t="s">
        <v>45</v>
      </c>
      <c r="P138" s="225">
        <f>I138+J138</f>
        <v>0</v>
      </c>
      <c r="Q138" s="225">
        <f>ROUND(I138*H138,2)</f>
        <v>0</v>
      </c>
      <c r="R138" s="225">
        <f>ROUND(J138*H138,2)</f>
        <v>0</v>
      </c>
      <c r="S138" s="88"/>
      <c r="T138" s="226">
        <f>S138*H138</f>
        <v>0</v>
      </c>
      <c r="U138" s="226">
        <v>0</v>
      </c>
      <c r="V138" s="226">
        <f>U138*H138</f>
        <v>0</v>
      </c>
      <c r="W138" s="226">
        <v>0</v>
      </c>
      <c r="X138" s="227">
        <f>W138*H138</f>
        <v>0</v>
      </c>
      <c r="Y138" s="35"/>
      <c r="Z138" s="35"/>
      <c r="AA138" s="35"/>
      <c r="AB138" s="35"/>
      <c r="AC138" s="35"/>
      <c r="AD138" s="35"/>
      <c r="AE138" s="35"/>
      <c r="AR138" s="228" t="s">
        <v>148</v>
      </c>
      <c r="AT138" s="228" t="s">
        <v>144</v>
      </c>
      <c r="AU138" s="228" t="s">
        <v>92</v>
      </c>
      <c r="AY138" s="14" t="s">
        <v>140</v>
      </c>
      <c r="BE138" s="229">
        <f>IF(O138="základní",K138,0)</f>
        <v>0</v>
      </c>
      <c r="BF138" s="229">
        <f>IF(O138="snížená",K138,0)</f>
        <v>0</v>
      </c>
      <c r="BG138" s="229">
        <f>IF(O138="zákl. přenesená",K138,0)</f>
        <v>0</v>
      </c>
      <c r="BH138" s="229">
        <f>IF(O138="sníž. přenesená",K138,0)</f>
        <v>0</v>
      </c>
      <c r="BI138" s="229">
        <f>IF(O138="nulová",K138,0)</f>
        <v>0</v>
      </c>
      <c r="BJ138" s="14" t="s">
        <v>90</v>
      </c>
      <c r="BK138" s="229">
        <f>ROUND(P138*H138,2)</f>
        <v>0</v>
      </c>
      <c r="BL138" s="14" t="s">
        <v>148</v>
      </c>
      <c r="BM138" s="228" t="s">
        <v>177</v>
      </c>
    </row>
    <row r="139" spans="1:65" s="2" customFormat="1" ht="16.5" customHeight="1">
      <c r="A139" s="35"/>
      <c r="B139" s="36"/>
      <c r="C139" s="235" t="s">
        <v>148</v>
      </c>
      <c r="D139" s="235" t="s">
        <v>153</v>
      </c>
      <c r="E139" s="236" t="s">
        <v>178</v>
      </c>
      <c r="F139" s="237" t="s">
        <v>179</v>
      </c>
      <c r="G139" s="238" t="s">
        <v>161</v>
      </c>
      <c r="H139" s="239">
        <v>3</v>
      </c>
      <c r="I139" s="240"/>
      <c r="J139" s="241"/>
      <c r="K139" s="242">
        <f>ROUND(P139*H139,2)</f>
        <v>0</v>
      </c>
      <c r="L139" s="241"/>
      <c r="M139" s="243"/>
      <c r="N139" s="244" t="s">
        <v>1</v>
      </c>
      <c r="O139" s="224" t="s">
        <v>45</v>
      </c>
      <c r="P139" s="225">
        <f>I139+J139</f>
        <v>0</v>
      </c>
      <c r="Q139" s="225">
        <f>ROUND(I139*H139,2)</f>
        <v>0</v>
      </c>
      <c r="R139" s="225">
        <f>ROUND(J139*H139,2)</f>
        <v>0</v>
      </c>
      <c r="S139" s="88"/>
      <c r="T139" s="226">
        <f>S139*H139</f>
        <v>0</v>
      </c>
      <c r="U139" s="226">
        <v>0</v>
      </c>
      <c r="V139" s="226">
        <f>U139*H139</f>
        <v>0</v>
      </c>
      <c r="W139" s="226">
        <v>0</v>
      </c>
      <c r="X139" s="227">
        <f>W139*H139</f>
        <v>0</v>
      </c>
      <c r="Y139" s="35"/>
      <c r="Z139" s="35"/>
      <c r="AA139" s="35"/>
      <c r="AB139" s="35"/>
      <c r="AC139" s="35"/>
      <c r="AD139" s="35"/>
      <c r="AE139" s="35"/>
      <c r="AR139" s="228" t="s">
        <v>156</v>
      </c>
      <c r="AT139" s="228" t="s">
        <v>153</v>
      </c>
      <c r="AU139" s="228" t="s">
        <v>92</v>
      </c>
      <c r="AY139" s="14" t="s">
        <v>140</v>
      </c>
      <c r="BE139" s="229">
        <f>IF(O139="základní",K139,0)</f>
        <v>0</v>
      </c>
      <c r="BF139" s="229">
        <f>IF(O139="snížená",K139,0)</f>
        <v>0</v>
      </c>
      <c r="BG139" s="229">
        <f>IF(O139="zákl. přenesená",K139,0)</f>
        <v>0</v>
      </c>
      <c r="BH139" s="229">
        <f>IF(O139="sníž. přenesená",K139,0)</f>
        <v>0</v>
      </c>
      <c r="BI139" s="229">
        <f>IF(O139="nulová",K139,0)</f>
        <v>0</v>
      </c>
      <c r="BJ139" s="14" t="s">
        <v>90</v>
      </c>
      <c r="BK139" s="229">
        <f>ROUND(P139*H139,2)</f>
        <v>0</v>
      </c>
      <c r="BL139" s="14" t="s">
        <v>148</v>
      </c>
      <c r="BM139" s="228" t="s">
        <v>180</v>
      </c>
    </row>
    <row r="140" spans="1:47" s="2" customFormat="1" ht="12">
      <c r="A140" s="35"/>
      <c r="B140" s="36"/>
      <c r="C140" s="37"/>
      <c r="D140" s="230" t="s">
        <v>150</v>
      </c>
      <c r="E140" s="37"/>
      <c r="F140" s="231" t="s">
        <v>181</v>
      </c>
      <c r="G140" s="37"/>
      <c r="H140" s="37"/>
      <c r="I140" s="232"/>
      <c r="J140" s="232"/>
      <c r="K140" s="37"/>
      <c r="L140" s="37"/>
      <c r="M140" s="41"/>
      <c r="N140" s="233"/>
      <c r="O140" s="234"/>
      <c r="P140" s="88"/>
      <c r="Q140" s="88"/>
      <c r="R140" s="88"/>
      <c r="S140" s="88"/>
      <c r="T140" s="88"/>
      <c r="U140" s="88"/>
      <c r="V140" s="88"/>
      <c r="W140" s="88"/>
      <c r="X140" s="89"/>
      <c r="Y140" s="35"/>
      <c r="Z140" s="35"/>
      <c r="AA140" s="35"/>
      <c r="AB140" s="35"/>
      <c r="AC140" s="35"/>
      <c r="AD140" s="35"/>
      <c r="AE140" s="35"/>
      <c r="AT140" s="14" t="s">
        <v>150</v>
      </c>
      <c r="AU140" s="14" t="s">
        <v>92</v>
      </c>
    </row>
    <row r="141" spans="1:65" s="2" customFormat="1" ht="16.5" customHeight="1">
      <c r="A141" s="35"/>
      <c r="B141" s="36"/>
      <c r="C141" s="235" t="s">
        <v>182</v>
      </c>
      <c r="D141" s="235" t="s">
        <v>153</v>
      </c>
      <c r="E141" s="236" t="s">
        <v>183</v>
      </c>
      <c r="F141" s="237" t="s">
        <v>184</v>
      </c>
      <c r="G141" s="238" t="s">
        <v>161</v>
      </c>
      <c r="H141" s="239">
        <v>1</v>
      </c>
      <c r="I141" s="240"/>
      <c r="J141" s="241"/>
      <c r="K141" s="242">
        <f>ROUND(P141*H141,2)</f>
        <v>0</v>
      </c>
      <c r="L141" s="241"/>
      <c r="M141" s="243"/>
      <c r="N141" s="244" t="s">
        <v>1</v>
      </c>
      <c r="O141" s="224" t="s">
        <v>45</v>
      </c>
      <c r="P141" s="225">
        <f>I141+J141</f>
        <v>0</v>
      </c>
      <c r="Q141" s="225">
        <f>ROUND(I141*H141,2)</f>
        <v>0</v>
      </c>
      <c r="R141" s="225">
        <f>ROUND(J141*H141,2)</f>
        <v>0</v>
      </c>
      <c r="S141" s="88"/>
      <c r="T141" s="226">
        <f>S141*H141</f>
        <v>0</v>
      </c>
      <c r="U141" s="226">
        <v>0</v>
      </c>
      <c r="V141" s="226">
        <f>U141*H141</f>
        <v>0</v>
      </c>
      <c r="W141" s="226">
        <v>0</v>
      </c>
      <c r="X141" s="227">
        <f>W141*H141</f>
        <v>0</v>
      </c>
      <c r="Y141" s="35"/>
      <c r="Z141" s="35"/>
      <c r="AA141" s="35"/>
      <c r="AB141" s="35"/>
      <c r="AC141" s="35"/>
      <c r="AD141" s="35"/>
      <c r="AE141" s="35"/>
      <c r="AR141" s="228" t="s">
        <v>156</v>
      </c>
      <c r="AT141" s="228" t="s">
        <v>153</v>
      </c>
      <c r="AU141" s="228" t="s">
        <v>92</v>
      </c>
      <c r="AY141" s="14" t="s">
        <v>140</v>
      </c>
      <c r="BE141" s="229">
        <f>IF(O141="základní",K141,0)</f>
        <v>0</v>
      </c>
      <c r="BF141" s="229">
        <f>IF(O141="snížená",K141,0)</f>
        <v>0</v>
      </c>
      <c r="BG141" s="229">
        <f>IF(O141="zákl. přenesená",K141,0)</f>
        <v>0</v>
      </c>
      <c r="BH141" s="229">
        <f>IF(O141="sníž. přenesená",K141,0)</f>
        <v>0</v>
      </c>
      <c r="BI141" s="229">
        <f>IF(O141="nulová",K141,0)</f>
        <v>0</v>
      </c>
      <c r="BJ141" s="14" t="s">
        <v>90</v>
      </c>
      <c r="BK141" s="229">
        <f>ROUND(P141*H141,2)</f>
        <v>0</v>
      </c>
      <c r="BL141" s="14" t="s">
        <v>148</v>
      </c>
      <c r="BM141" s="228" t="s">
        <v>185</v>
      </c>
    </row>
    <row r="142" spans="1:63" s="12" customFormat="1" ht="22.8" customHeight="1">
      <c r="A142" s="12"/>
      <c r="B142" s="198"/>
      <c r="C142" s="199"/>
      <c r="D142" s="200" t="s">
        <v>81</v>
      </c>
      <c r="E142" s="213" t="s">
        <v>186</v>
      </c>
      <c r="F142" s="213" t="s">
        <v>187</v>
      </c>
      <c r="G142" s="199"/>
      <c r="H142" s="199"/>
      <c r="I142" s="202"/>
      <c r="J142" s="202"/>
      <c r="K142" s="214">
        <f>BK142</f>
        <v>0</v>
      </c>
      <c r="L142" s="199"/>
      <c r="M142" s="204"/>
      <c r="N142" s="205"/>
      <c r="O142" s="206"/>
      <c r="P142" s="206"/>
      <c r="Q142" s="207">
        <f>SUM(Q143:Q144)</f>
        <v>0</v>
      </c>
      <c r="R142" s="207">
        <f>SUM(R143:R144)</f>
        <v>0</v>
      </c>
      <c r="S142" s="206"/>
      <c r="T142" s="208">
        <f>SUM(T143:T144)</f>
        <v>0</v>
      </c>
      <c r="U142" s="206"/>
      <c r="V142" s="208">
        <f>SUM(V143:V144)</f>
        <v>0</v>
      </c>
      <c r="W142" s="206"/>
      <c r="X142" s="209">
        <f>SUM(X143:X144)</f>
        <v>0</v>
      </c>
      <c r="Y142" s="12"/>
      <c r="Z142" s="12"/>
      <c r="AA142" s="12"/>
      <c r="AB142" s="12"/>
      <c r="AC142" s="12"/>
      <c r="AD142" s="12"/>
      <c r="AE142" s="12"/>
      <c r="AR142" s="210" t="s">
        <v>90</v>
      </c>
      <c r="AT142" s="211" t="s">
        <v>81</v>
      </c>
      <c r="AU142" s="211" t="s">
        <v>90</v>
      </c>
      <c r="AY142" s="210" t="s">
        <v>140</v>
      </c>
      <c r="BK142" s="212">
        <f>SUM(BK143:BK144)</f>
        <v>0</v>
      </c>
    </row>
    <row r="143" spans="1:65" s="2" customFormat="1" ht="16.5" customHeight="1">
      <c r="A143" s="35"/>
      <c r="B143" s="36"/>
      <c r="C143" s="215" t="s">
        <v>188</v>
      </c>
      <c r="D143" s="215" t="s">
        <v>144</v>
      </c>
      <c r="E143" s="216" t="s">
        <v>189</v>
      </c>
      <c r="F143" s="217" t="s">
        <v>190</v>
      </c>
      <c r="G143" s="218" t="s">
        <v>191</v>
      </c>
      <c r="H143" s="219">
        <v>222</v>
      </c>
      <c r="I143" s="220"/>
      <c r="J143" s="220"/>
      <c r="K143" s="221">
        <f>ROUND(P143*H143,2)</f>
        <v>0</v>
      </c>
      <c r="L143" s="222"/>
      <c r="M143" s="41"/>
      <c r="N143" s="223" t="s">
        <v>1</v>
      </c>
      <c r="O143" s="224" t="s">
        <v>45</v>
      </c>
      <c r="P143" s="225">
        <f>I143+J143</f>
        <v>0</v>
      </c>
      <c r="Q143" s="225">
        <f>ROUND(I143*H143,2)</f>
        <v>0</v>
      </c>
      <c r="R143" s="225">
        <f>ROUND(J143*H143,2)</f>
        <v>0</v>
      </c>
      <c r="S143" s="88"/>
      <c r="T143" s="226">
        <f>S143*H143</f>
        <v>0</v>
      </c>
      <c r="U143" s="226">
        <v>0</v>
      </c>
      <c r="V143" s="226">
        <f>U143*H143</f>
        <v>0</v>
      </c>
      <c r="W143" s="226">
        <v>0</v>
      </c>
      <c r="X143" s="227">
        <f>W143*H143</f>
        <v>0</v>
      </c>
      <c r="Y143" s="35"/>
      <c r="Z143" s="35"/>
      <c r="AA143" s="35"/>
      <c r="AB143" s="35"/>
      <c r="AC143" s="35"/>
      <c r="AD143" s="35"/>
      <c r="AE143" s="35"/>
      <c r="AR143" s="228" t="s">
        <v>148</v>
      </c>
      <c r="AT143" s="228" t="s">
        <v>144</v>
      </c>
      <c r="AU143" s="228" t="s">
        <v>92</v>
      </c>
      <c r="AY143" s="14" t="s">
        <v>140</v>
      </c>
      <c r="BE143" s="229">
        <f>IF(O143="základní",K143,0)</f>
        <v>0</v>
      </c>
      <c r="BF143" s="229">
        <f>IF(O143="snížená",K143,0)</f>
        <v>0</v>
      </c>
      <c r="BG143" s="229">
        <f>IF(O143="zákl. přenesená",K143,0)</f>
        <v>0</v>
      </c>
      <c r="BH143" s="229">
        <f>IF(O143="sníž. přenesená",K143,0)</f>
        <v>0</v>
      </c>
      <c r="BI143" s="229">
        <f>IF(O143="nulová",K143,0)</f>
        <v>0</v>
      </c>
      <c r="BJ143" s="14" t="s">
        <v>90</v>
      </c>
      <c r="BK143" s="229">
        <f>ROUND(P143*H143,2)</f>
        <v>0</v>
      </c>
      <c r="BL143" s="14" t="s">
        <v>148</v>
      </c>
      <c r="BM143" s="228" t="s">
        <v>192</v>
      </c>
    </row>
    <row r="144" spans="1:65" s="2" customFormat="1" ht="16.5" customHeight="1">
      <c r="A144" s="35"/>
      <c r="B144" s="36"/>
      <c r="C144" s="235" t="s">
        <v>193</v>
      </c>
      <c r="D144" s="235" t="s">
        <v>153</v>
      </c>
      <c r="E144" s="236" t="s">
        <v>194</v>
      </c>
      <c r="F144" s="237" t="s">
        <v>195</v>
      </c>
      <c r="G144" s="238" t="s">
        <v>191</v>
      </c>
      <c r="H144" s="239">
        <v>222</v>
      </c>
      <c r="I144" s="240"/>
      <c r="J144" s="241"/>
      <c r="K144" s="242">
        <f>ROUND(P144*H144,2)</f>
        <v>0</v>
      </c>
      <c r="L144" s="241"/>
      <c r="M144" s="243"/>
      <c r="N144" s="244" t="s">
        <v>1</v>
      </c>
      <c r="O144" s="224" t="s">
        <v>45</v>
      </c>
      <c r="P144" s="225">
        <f>I144+J144</f>
        <v>0</v>
      </c>
      <c r="Q144" s="225">
        <f>ROUND(I144*H144,2)</f>
        <v>0</v>
      </c>
      <c r="R144" s="225">
        <f>ROUND(J144*H144,2)</f>
        <v>0</v>
      </c>
      <c r="S144" s="88"/>
      <c r="T144" s="226">
        <f>S144*H144</f>
        <v>0</v>
      </c>
      <c r="U144" s="226">
        <v>0</v>
      </c>
      <c r="V144" s="226">
        <f>U144*H144</f>
        <v>0</v>
      </c>
      <c r="W144" s="226">
        <v>0</v>
      </c>
      <c r="X144" s="227">
        <f>W144*H144</f>
        <v>0</v>
      </c>
      <c r="Y144" s="35"/>
      <c r="Z144" s="35"/>
      <c r="AA144" s="35"/>
      <c r="AB144" s="35"/>
      <c r="AC144" s="35"/>
      <c r="AD144" s="35"/>
      <c r="AE144" s="35"/>
      <c r="AR144" s="228" t="s">
        <v>156</v>
      </c>
      <c r="AT144" s="228" t="s">
        <v>153</v>
      </c>
      <c r="AU144" s="228" t="s">
        <v>92</v>
      </c>
      <c r="AY144" s="14" t="s">
        <v>140</v>
      </c>
      <c r="BE144" s="229">
        <f>IF(O144="základní",K144,0)</f>
        <v>0</v>
      </c>
      <c r="BF144" s="229">
        <f>IF(O144="snížená",K144,0)</f>
        <v>0</v>
      </c>
      <c r="BG144" s="229">
        <f>IF(O144="zákl. přenesená",K144,0)</f>
        <v>0</v>
      </c>
      <c r="BH144" s="229">
        <f>IF(O144="sníž. přenesená",K144,0)</f>
        <v>0</v>
      </c>
      <c r="BI144" s="229">
        <f>IF(O144="nulová",K144,0)</f>
        <v>0</v>
      </c>
      <c r="BJ144" s="14" t="s">
        <v>90</v>
      </c>
      <c r="BK144" s="229">
        <f>ROUND(P144*H144,2)</f>
        <v>0</v>
      </c>
      <c r="BL144" s="14" t="s">
        <v>148</v>
      </c>
      <c r="BM144" s="228" t="s">
        <v>196</v>
      </c>
    </row>
    <row r="145" spans="1:63" s="12" customFormat="1" ht="22.8" customHeight="1">
      <c r="A145" s="12"/>
      <c r="B145" s="198"/>
      <c r="C145" s="199"/>
      <c r="D145" s="200" t="s">
        <v>81</v>
      </c>
      <c r="E145" s="213" t="s">
        <v>197</v>
      </c>
      <c r="F145" s="213" t="s">
        <v>198</v>
      </c>
      <c r="G145" s="199"/>
      <c r="H145" s="199"/>
      <c r="I145" s="202"/>
      <c r="J145" s="202"/>
      <c r="K145" s="214">
        <f>BK145</f>
        <v>0</v>
      </c>
      <c r="L145" s="199"/>
      <c r="M145" s="204"/>
      <c r="N145" s="205"/>
      <c r="O145" s="206"/>
      <c r="P145" s="206"/>
      <c r="Q145" s="207">
        <f>SUM(Q146:Q147)</f>
        <v>0</v>
      </c>
      <c r="R145" s="207">
        <f>SUM(R146:R147)</f>
        <v>0</v>
      </c>
      <c r="S145" s="206"/>
      <c r="T145" s="208">
        <f>SUM(T146:T147)</f>
        <v>0</v>
      </c>
      <c r="U145" s="206"/>
      <c r="V145" s="208">
        <f>SUM(V146:V147)</f>
        <v>0</v>
      </c>
      <c r="W145" s="206"/>
      <c r="X145" s="209">
        <f>SUM(X146:X147)</f>
        <v>0</v>
      </c>
      <c r="Y145" s="12"/>
      <c r="Z145" s="12"/>
      <c r="AA145" s="12"/>
      <c r="AB145" s="12"/>
      <c r="AC145" s="12"/>
      <c r="AD145" s="12"/>
      <c r="AE145" s="12"/>
      <c r="AR145" s="210" t="s">
        <v>90</v>
      </c>
      <c r="AT145" s="211" t="s">
        <v>81</v>
      </c>
      <c r="AU145" s="211" t="s">
        <v>90</v>
      </c>
      <c r="AY145" s="210" t="s">
        <v>140</v>
      </c>
      <c r="BK145" s="212">
        <f>SUM(BK146:BK147)</f>
        <v>0</v>
      </c>
    </row>
    <row r="146" spans="1:65" s="2" customFormat="1" ht="16.5" customHeight="1">
      <c r="A146" s="35"/>
      <c r="B146" s="36"/>
      <c r="C146" s="215" t="s">
        <v>199</v>
      </c>
      <c r="D146" s="215" t="s">
        <v>144</v>
      </c>
      <c r="E146" s="216" t="s">
        <v>200</v>
      </c>
      <c r="F146" s="217" t="s">
        <v>201</v>
      </c>
      <c r="G146" s="218" t="s">
        <v>191</v>
      </c>
      <c r="H146" s="219">
        <v>3</v>
      </c>
      <c r="I146" s="220"/>
      <c r="J146" s="220"/>
      <c r="K146" s="221">
        <f>ROUND(P146*H146,2)</f>
        <v>0</v>
      </c>
      <c r="L146" s="222"/>
      <c r="M146" s="41"/>
      <c r="N146" s="223" t="s">
        <v>1</v>
      </c>
      <c r="O146" s="224" t="s">
        <v>45</v>
      </c>
      <c r="P146" s="225">
        <f>I146+J146</f>
        <v>0</v>
      </c>
      <c r="Q146" s="225">
        <f>ROUND(I146*H146,2)</f>
        <v>0</v>
      </c>
      <c r="R146" s="225">
        <f>ROUND(J146*H146,2)</f>
        <v>0</v>
      </c>
      <c r="S146" s="88"/>
      <c r="T146" s="226">
        <f>S146*H146</f>
        <v>0</v>
      </c>
      <c r="U146" s="226">
        <v>0</v>
      </c>
      <c r="V146" s="226">
        <f>U146*H146</f>
        <v>0</v>
      </c>
      <c r="W146" s="226">
        <v>0</v>
      </c>
      <c r="X146" s="227">
        <f>W146*H146</f>
        <v>0</v>
      </c>
      <c r="Y146" s="35"/>
      <c r="Z146" s="35"/>
      <c r="AA146" s="35"/>
      <c r="AB146" s="35"/>
      <c r="AC146" s="35"/>
      <c r="AD146" s="35"/>
      <c r="AE146" s="35"/>
      <c r="AR146" s="228" t="s">
        <v>148</v>
      </c>
      <c r="AT146" s="228" t="s">
        <v>144</v>
      </c>
      <c r="AU146" s="228" t="s">
        <v>92</v>
      </c>
      <c r="AY146" s="14" t="s">
        <v>140</v>
      </c>
      <c r="BE146" s="229">
        <f>IF(O146="základní",K146,0)</f>
        <v>0</v>
      </c>
      <c r="BF146" s="229">
        <f>IF(O146="snížená",K146,0)</f>
        <v>0</v>
      </c>
      <c r="BG146" s="229">
        <f>IF(O146="zákl. přenesená",K146,0)</f>
        <v>0</v>
      </c>
      <c r="BH146" s="229">
        <f>IF(O146="sníž. přenesená",K146,0)</f>
        <v>0</v>
      </c>
      <c r="BI146" s="229">
        <f>IF(O146="nulová",K146,0)</f>
        <v>0</v>
      </c>
      <c r="BJ146" s="14" t="s">
        <v>90</v>
      </c>
      <c r="BK146" s="229">
        <f>ROUND(P146*H146,2)</f>
        <v>0</v>
      </c>
      <c r="BL146" s="14" t="s">
        <v>148</v>
      </c>
      <c r="BM146" s="228" t="s">
        <v>202</v>
      </c>
    </row>
    <row r="147" spans="1:65" s="2" customFormat="1" ht="24.15" customHeight="1">
      <c r="A147" s="35"/>
      <c r="B147" s="36"/>
      <c r="C147" s="235" t="s">
        <v>156</v>
      </c>
      <c r="D147" s="235" t="s">
        <v>153</v>
      </c>
      <c r="E147" s="236" t="s">
        <v>203</v>
      </c>
      <c r="F147" s="237" t="s">
        <v>204</v>
      </c>
      <c r="G147" s="238" t="s">
        <v>191</v>
      </c>
      <c r="H147" s="239">
        <v>3</v>
      </c>
      <c r="I147" s="240"/>
      <c r="J147" s="241"/>
      <c r="K147" s="242">
        <f>ROUND(P147*H147,2)</f>
        <v>0</v>
      </c>
      <c r="L147" s="241"/>
      <c r="M147" s="243"/>
      <c r="N147" s="244" t="s">
        <v>1</v>
      </c>
      <c r="O147" s="224" t="s">
        <v>45</v>
      </c>
      <c r="P147" s="225">
        <f>I147+J147</f>
        <v>0</v>
      </c>
      <c r="Q147" s="225">
        <f>ROUND(I147*H147,2)</f>
        <v>0</v>
      </c>
      <c r="R147" s="225">
        <f>ROUND(J147*H147,2)</f>
        <v>0</v>
      </c>
      <c r="S147" s="88"/>
      <c r="T147" s="226">
        <f>S147*H147</f>
        <v>0</v>
      </c>
      <c r="U147" s="226">
        <v>0</v>
      </c>
      <c r="V147" s="226">
        <f>U147*H147</f>
        <v>0</v>
      </c>
      <c r="W147" s="226">
        <v>0</v>
      </c>
      <c r="X147" s="227">
        <f>W147*H147</f>
        <v>0</v>
      </c>
      <c r="Y147" s="35"/>
      <c r="Z147" s="35"/>
      <c r="AA147" s="35"/>
      <c r="AB147" s="35"/>
      <c r="AC147" s="35"/>
      <c r="AD147" s="35"/>
      <c r="AE147" s="35"/>
      <c r="AR147" s="228" t="s">
        <v>156</v>
      </c>
      <c r="AT147" s="228" t="s">
        <v>153</v>
      </c>
      <c r="AU147" s="228" t="s">
        <v>92</v>
      </c>
      <c r="AY147" s="14" t="s">
        <v>140</v>
      </c>
      <c r="BE147" s="229">
        <f>IF(O147="základní",K147,0)</f>
        <v>0</v>
      </c>
      <c r="BF147" s="229">
        <f>IF(O147="snížená",K147,0)</f>
        <v>0</v>
      </c>
      <c r="BG147" s="229">
        <f>IF(O147="zákl. přenesená",K147,0)</f>
        <v>0</v>
      </c>
      <c r="BH147" s="229">
        <f>IF(O147="sníž. přenesená",K147,0)</f>
        <v>0</v>
      </c>
      <c r="BI147" s="229">
        <f>IF(O147="nulová",K147,0)</f>
        <v>0</v>
      </c>
      <c r="BJ147" s="14" t="s">
        <v>90</v>
      </c>
      <c r="BK147" s="229">
        <f>ROUND(P147*H147,2)</f>
        <v>0</v>
      </c>
      <c r="BL147" s="14" t="s">
        <v>148</v>
      </c>
      <c r="BM147" s="228" t="s">
        <v>205</v>
      </c>
    </row>
    <row r="148" spans="1:63" s="12" customFormat="1" ht="22.8" customHeight="1">
      <c r="A148" s="12"/>
      <c r="B148" s="198"/>
      <c r="C148" s="199"/>
      <c r="D148" s="200" t="s">
        <v>81</v>
      </c>
      <c r="E148" s="213" t="s">
        <v>206</v>
      </c>
      <c r="F148" s="213" t="s">
        <v>207</v>
      </c>
      <c r="G148" s="199"/>
      <c r="H148" s="199"/>
      <c r="I148" s="202"/>
      <c r="J148" s="202"/>
      <c r="K148" s="214">
        <f>BK148</f>
        <v>0</v>
      </c>
      <c r="L148" s="199"/>
      <c r="M148" s="204"/>
      <c r="N148" s="205"/>
      <c r="O148" s="206"/>
      <c r="P148" s="206"/>
      <c r="Q148" s="207">
        <f>SUM(Q149:Q169)</f>
        <v>0</v>
      </c>
      <c r="R148" s="207">
        <f>SUM(R149:R169)</f>
        <v>0</v>
      </c>
      <c r="S148" s="206"/>
      <c r="T148" s="208">
        <f>SUM(T149:T169)</f>
        <v>0</v>
      </c>
      <c r="U148" s="206"/>
      <c r="V148" s="208">
        <f>SUM(V149:V169)</f>
        <v>0</v>
      </c>
      <c r="W148" s="206"/>
      <c r="X148" s="209">
        <f>SUM(X149:X169)</f>
        <v>0</v>
      </c>
      <c r="Y148" s="12"/>
      <c r="Z148" s="12"/>
      <c r="AA148" s="12"/>
      <c r="AB148" s="12"/>
      <c r="AC148" s="12"/>
      <c r="AD148" s="12"/>
      <c r="AE148" s="12"/>
      <c r="AR148" s="210" t="s">
        <v>90</v>
      </c>
      <c r="AT148" s="211" t="s">
        <v>81</v>
      </c>
      <c r="AU148" s="211" t="s">
        <v>90</v>
      </c>
      <c r="AY148" s="210" t="s">
        <v>140</v>
      </c>
      <c r="BK148" s="212">
        <f>SUM(BK149:BK169)</f>
        <v>0</v>
      </c>
    </row>
    <row r="149" spans="1:65" s="2" customFormat="1" ht="16.5" customHeight="1">
      <c r="A149" s="35"/>
      <c r="B149" s="36"/>
      <c r="C149" s="215" t="s">
        <v>208</v>
      </c>
      <c r="D149" s="215" t="s">
        <v>144</v>
      </c>
      <c r="E149" s="216" t="s">
        <v>209</v>
      </c>
      <c r="F149" s="217" t="s">
        <v>210</v>
      </c>
      <c r="G149" s="218" t="s">
        <v>161</v>
      </c>
      <c r="H149" s="219">
        <v>1</v>
      </c>
      <c r="I149" s="220"/>
      <c r="J149" s="220"/>
      <c r="K149" s="221">
        <f>ROUND(P149*H149,2)</f>
        <v>0</v>
      </c>
      <c r="L149" s="222"/>
      <c r="M149" s="41"/>
      <c r="N149" s="223" t="s">
        <v>1</v>
      </c>
      <c r="O149" s="224" t="s">
        <v>45</v>
      </c>
      <c r="P149" s="225">
        <f>I149+J149</f>
        <v>0</v>
      </c>
      <c r="Q149" s="225">
        <f>ROUND(I149*H149,2)</f>
        <v>0</v>
      </c>
      <c r="R149" s="225">
        <f>ROUND(J149*H149,2)</f>
        <v>0</v>
      </c>
      <c r="S149" s="88"/>
      <c r="T149" s="226">
        <f>S149*H149</f>
        <v>0</v>
      </c>
      <c r="U149" s="226">
        <v>0</v>
      </c>
      <c r="V149" s="226">
        <f>U149*H149</f>
        <v>0</v>
      </c>
      <c r="W149" s="226">
        <v>0</v>
      </c>
      <c r="X149" s="227">
        <f>W149*H149</f>
        <v>0</v>
      </c>
      <c r="Y149" s="35"/>
      <c r="Z149" s="35"/>
      <c r="AA149" s="35"/>
      <c r="AB149" s="35"/>
      <c r="AC149" s="35"/>
      <c r="AD149" s="35"/>
      <c r="AE149" s="35"/>
      <c r="AR149" s="228" t="s">
        <v>148</v>
      </c>
      <c r="AT149" s="228" t="s">
        <v>144</v>
      </c>
      <c r="AU149" s="228" t="s">
        <v>92</v>
      </c>
      <c r="AY149" s="14" t="s">
        <v>140</v>
      </c>
      <c r="BE149" s="229">
        <f>IF(O149="základní",K149,0)</f>
        <v>0</v>
      </c>
      <c r="BF149" s="229">
        <f>IF(O149="snížená",K149,0)</f>
        <v>0</v>
      </c>
      <c r="BG149" s="229">
        <f>IF(O149="zákl. přenesená",K149,0)</f>
        <v>0</v>
      </c>
      <c r="BH149" s="229">
        <f>IF(O149="sníž. přenesená",K149,0)</f>
        <v>0</v>
      </c>
      <c r="BI149" s="229">
        <f>IF(O149="nulová",K149,0)</f>
        <v>0</v>
      </c>
      <c r="BJ149" s="14" t="s">
        <v>90</v>
      </c>
      <c r="BK149" s="229">
        <f>ROUND(P149*H149,2)</f>
        <v>0</v>
      </c>
      <c r="BL149" s="14" t="s">
        <v>148</v>
      </c>
      <c r="BM149" s="228" t="s">
        <v>211</v>
      </c>
    </row>
    <row r="150" spans="1:65" s="2" customFormat="1" ht="24.15" customHeight="1">
      <c r="A150" s="35"/>
      <c r="B150" s="36"/>
      <c r="C150" s="215" t="s">
        <v>212</v>
      </c>
      <c r="D150" s="215" t="s">
        <v>144</v>
      </c>
      <c r="E150" s="216" t="s">
        <v>213</v>
      </c>
      <c r="F150" s="217" t="s">
        <v>214</v>
      </c>
      <c r="G150" s="218" t="s">
        <v>166</v>
      </c>
      <c r="H150" s="219">
        <v>1</v>
      </c>
      <c r="I150" s="220"/>
      <c r="J150" s="220"/>
      <c r="K150" s="221">
        <f>ROUND(P150*H150,2)</f>
        <v>0</v>
      </c>
      <c r="L150" s="222"/>
      <c r="M150" s="41"/>
      <c r="N150" s="223" t="s">
        <v>1</v>
      </c>
      <c r="O150" s="224" t="s">
        <v>45</v>
      </c>
      <c r="P150" s="225">
        <f>I150+J150</f>
        <v>0</v>
      </c>
      <c r="Q150" s="225">
        <f>ROUND(I150*H150,2)</f>
        <v>0</v>
      </c>
      <c r="R150" s="225">
        <f>ROUND(J150*H150,2)</f>
        <v>0</v>
      </c>
      <c r="S150" s="88"/>
      <c r="T150" s="226">
        <f>S150*H150</f>
        <v>0</v>
      </c>
      <c r="U150" s="226">
        <v>0</v>
      </c>
      <c r="V150" s="226">
        <f>U150*H150</f>
        <v>0</v>
      </c>
      <c r="W150" s="226">
        <v>0</v>
      </c>
      <c r="X150" s="227">
        <f>W150*H150</f>
        <v>0</v>
      </c>
      <c r="Y150" s="35"/>
      <c r="Z150" s="35"/>
      <c r="AA150" s="35"/>
      <c r="AB150" s="35"/>
      <c r="AC150" s="35"/>
      <c r="AD150" s="35"/>
      <c r="AE150" s="35"/>
      <c r="AR150" s="228" t="s">
        <v>148</v>
      </c>
      <c r="AT150" s="228" t="s">
        <v>144</v>
      </c>
      <c r="AU150" s="228" t="s">
        <v>92</v>
      </c>
      <c r="AY150" s="14" t="s">
        <v>140</v>
      </c>
      <c r="BE150" s="229">
        <f>IF(O150="základní",K150,0)</f>
        <v>0</v>
      </c>
      <c r="BF150" s="229">
        <f>IF(O150="snížená",K150,0)</f>
        <v>0</v>
      </c>
      <c r="BG150" s="229">
        <f>IF(O150="zákl. přenesená",K150,0)</f>
        <v>0</v>
      </c>
      <c r="BH150" s="229">
        <f>IF(O150="sníž. přenesená",K150,0)</f>
        <v>0</v>
      </c>
      <c r="BI150" s="229">
        <f>IF(O150="nulová",K150,0)</f>
        <v>0</v>
      </c>
      <c r="BJ150" s="14" t="s">
        <v>90</v>
      </c>
      <c r="BK150" s="229">
        <f>ROUND(P150*H150,2)</f>
        <v>0</v>
      </c>
      <c r="BL150" s="14" t="s">
        <v>148</v>
      </c>
      <c r="BM150" s="228" t="s">
        <v>215</v>
      </c>
    </row>
    <row r="151" spans="1:65" s="2" customFormat="1" ht="16.5" customHeight="1">
      <c r="A151" s="35"/>
      <c r="B151" s="36"/>
      <c r="C151" s="235" t="s">
        <v>216</v>
      </c>
      <c r="D151" s="235" t="s">
        <v>153</v>
      </c>
      <c r="E151" s="236" t="s">
        <v>217</v>
      </c>
      <c r="F151" s="237" t="s">
        <v>218</v>
      </c>
      <c r="G151" s="238" t="s">
        <v>191</v>
      </c>
      <c r="H151" s="239">
        <v>1</v>
      </c>
      <c r="I151" s="240"/>
      <c r="J151" s="241"/>
      <c r="K151" s="242">
        <f>ROUND(P151*H151,2)</f>
        <v>0</v>
      </c>
      <c r="L151" s="241"/>
      <c r="M151" s="243"/>
      <c r="N151" s="244" t="s">
        <v>1</v>
      </c>
      <c r="O151" s="224" t="s">
        <v>45</v>
      </c>
      <c r="P151" s="225">
        <f>I151+J151</f>
        <v>0</v>
      </c>
      <c r="Q151" s="225">
        <f>ROUND(I151*H151,2)</f>
        <v>0</v>
      </c>
      <c r="R151" s="225">
        <f>ROUND(J151*H151,2)</f>
        <v>0</v>
      </c>
      <c r="S151" s="88"/>
      <c r="T151" s="226">
        <f>S151*H151</f>
        <v>0</v>
      </c>
      <c r="U151" s="226">
        <v>0</v>
      </c>
      <c r="V151" s="226">
        <f>U151*H151</f>
        <v>0</v>
      </c>
      <c r="W151" s="226">
        <v>0</v>
      </c>
      <c r="X151" s="227">
        <f>W151*H151</f>
        <v>0</v>
      </c>
      <c r="Y151" s="35"/>
      <c r="Z151" s="35"/>
      <c r="AA151" s="35"/>
      <c r="AB151" s="35"/>
      <c r="AC151" s="35"/>
      <c r="AD151" s="35"/>
      <c r="AE151" s="35"/>
      <c r="AR151" s="228" t="s">
        <v>156</v>
      </c>
      <c r="AT151" s="228" t="s">
        <v>153</v>
      </c>
      <c r="AU151" s="228" t="s">
        <v>92</v>
      </c>
      <c r="AY151" s="14" t="s">
        <v>140</v>
      </c>
      <c r="BE151" s="229">
        <f>IF(O151="základní",K151,0)</f>
        <v>0</v>
      </c>
      <c r="BF151" s="229">
        <f>IF(O151="snížená",K151,0)</f>
        <v>0</v>
      </c>
      <c r="BG151" s="229">
        <f>IF(O151="zákl. přenesená",K151,0)</f>
        <v>0</v>
      </c>
      <c r="BH151" s="229">
        <f>IF(O151="sníž. přenesená",K151,0)</f>
        <v>0</v>
      </c>
      <c r="BI151" s="229">
        <f>IF(O151="nulová",K151,0)</f>
        <v>0</v>
      </c>
      <c r="BJ151" s="14" t="s">
        <v>90</v>
      </c>
      <c r="BK151" s="229">
        <f>ROUND(P151*H151,2)</f>
        <v>0</v>
      </c>
      <c r="BL151" s="14" t="s">
        <v>148</v>
      </c>
      <c r="BM151" s="228" t="s">
        <v>219</v>
      </c>
    </row>
    <row r="152" spans="1:47" s="2" customFormat="1" ht="12">
      <c r="A152" s="35"/>
      <c r="B152" s="36"/>
      <c r="C152" s="37"/>
      <c r="D152" s="230" t="s">
        <v>150</v>
      </c>
      <c r="E152" s="37"/>
      <c r="F152" s="231" t="s">
        <v>220</v>
      </c>
      <c r="G152" s="37"/>
      <c r="H152" s="37"/>
      <c r="I152" s="232"/>
      <c r="J152" s="232"/>
      <c r="K152" s="37"/>
      <c r="L152" s="37"/>
      <c r="M152" s="41"/>
      <c r="N152" s="233"/>
      <c r="O152" s="234"/>
      <c r="P152" s="88"/>
      <c r="Q152" s="88"/>
      <c r="R152" s="88"/>
      <c r="S152" s="88"/>
      <c r="T152" s="88"/>
      <c r="U152" s="88"/>
      <c r="V152" s="88"/>
      <c r="W152" s="88"/>
      <c r="X152" s="89"/>
      <c r="Y152" s="35"/>
      <c r="Z152" s="35"/>
      <c r="AA152" s="35"/>
      <c r="AB152" s="35"/>
      <c r="AC152" s="35"/>
      <c r="AD152" s="35"/>
      <c r="AE152" s="35"/>
      <c r="AT152" s="14" t="s">
        <v>150</v>
      </c>
      <c r="AU152" s="14" t="s">
        <v>92</v>
      </c>
    </row>
    <row r="153" spans="1:65" s="2" customFormat="1" ht="24.15" customHeight="1">
      <c r="A153" s="35"/>
      <c r="B153" s="36"/>
      <c r="C153" s="215" t="s">
        <v>221</v>
      </c>
      <c r="D153" s="215" t="s">
        <v>144</v>
      </c>
      <c r="E153" s="216" t="s">
        <v>213</v>
      </c>
      <c r="F153" s="217" t="s">
        <v>214</v>
      </c>
      <c r="G153" s="218" t="s">
        <v>166</v>
      </c>
      <c r="H153" s="219">
        <v>1</v>
      </c>
      <c r="I153" s="220"/>
      <c r="J153" s="220"/>
      <c r="K153" s="221">
        <f>ROUND(P153*H153,2)</f>
        <v>0</v>
      </c>
      <c r="L153" s="222"/>
      <c r="M153" s="41"/>
      <c r="N153" s="223" t="s">
        <v>1</v>
      </c>
      <c r="O153" s="224" t="s">
        <v>45</v>
      </c>
      <c r="P153" s="225">
        <f>I153+J153</f>
        <v>0</v>
      </c>
      <c r="Q153" s="225">
        <f>ROUND(I153*H153,2)</f>
        <v>0</v>
      </c>
      <c r="R153" s="225">
        <f>ROUND(J153*H153,2)</f>
        <v>0</v>
      </c>
      <c r="S153" s="88"/>
      <c r="T153" s="226">
        <f>S153*H153</f>
        <v>0</v>
      </c>
      <c r="U153" s="226">
        <v>0</v>
      </c>
      <c r="V153" s="226">
        <f>U153*H153</f>
        <v>0</v>
      </c>
      <c r="W153" s="226">
        <v>0</v>
      </c>
      <c r="X153" s="227">
        <f>W153*H153</f>
        <v>0</v>
      </c>
      <c r="Y153" s="35"/>
      <c r="Z153" s="35"/>
      <c r="AA153" s="35"/>
      <c r="AB153" s="35"/>
      <c r="AC153" s="35"/>
      <c r="AD153" s="35"/>
      <c r="AE153" s="35"/>
      <c r="AR153" s="228" t="s">
        <v>148</v>
      </c>
      <c r="AT153" s="228" t="s">
        <v>144</v>
      </c>
      <c r="AU153" s="228" t="s">
        <v>92</v>
      </c>
      <c r="AY153" s="14" t="s">
        <v>140</v>
      </c>
      <c r="BE153" s="229">
        <f>IF(O153="základní",K153,0)</f>
        <v>0</v>
      </c>
      <c r="BF153" s="229">
        <f>IF(O153="snížená",K153,0)</f>
        <v>0</v>
      </c>
      <c r="BG153" s="229">
        <f>IF(O153="zákl. přenesená",K153,0)</f>
        <v>0</v>
      </c>
      <c r="BH153" s="229">
        <f>IF(O153="sníž. přenesená",K153,0)</f>
        <v>0</v>
      </c>
      <c r="BI153" s="229">
        <f>IF(O153="nulová",K153,0)</f>
        <v>0</v>
      </c>
      <c r="BJ153" s="14" t="s">
        <v>90</v>
      </c>
      <c r="BK153" s="229">
        <f>ROUND(P153*H153,2)</f>
        <v>0</v>
      </c>
      <c r="BL153" s="14" t="s">
        <v>148</v>
      </c>
      <c r="BM153" s="228" t="s">
        <v>222</v>
      </c>
    </row>
    <row r="154" spans="1:65" s="2" customFormat="1" ht="16.5" customHeight="1">
      <c r="A154" s="35"/>
      <c r="B154" s="36"/>
      <c r="C154" s="235" t="s">
        <v>223</v>
      </c>
      <c r="D154" s="235" t="s">
        <v>153</v>
      </c>
      <c r="E154" s="236" t="s">
        <v>224</v>
      </c>
      <c r="F154" s="237" t="s">
        <v>225</v>
      </c>
      <c r="G154" s="238" t="s">
        <v>1</v>
      </c>
      <c r="H154" s="239">
        <v>1</v>
      </c>
      <c r="I154" s="240"/>
      <c r="J154" s="241"/>
      <c r="K154" s="242">
        <f>ROUND(P154*H154,2)</f>
        <v>0</v>
      </c>
      <c r="L154" s="241"/>
      <c r="M154" s="243"/>
      <c r="N154" s="244" t="s">
        <v>1</v>
      </c>
      <c r="O154" s="224" t="s">
        <v>45</v>
      </c>
      <c r="P154" s="225">
        <f>I154+J154</f>
        <v>0</v>
      </c>
      <c r="Q154" s="225">
        <f>ROUND(I154*H154,2)</f>
        <v>0</v>
      </c>
      <c r="R154" s="225">
        <f>ROUND(J154*H154,2)</f>
        <v>0</v>
      </c>
      <c r="S154" s="88"/>
      <c r="T154" s="226">
        <f>S154*H154</f>
        <v>0</v>
      </c>
      <c r="U154" s="226">
        <v>0</v>
      </c>
      <c r="V154" s="226">
        <f>U154*H154</f>
        <v>0</v>
      </c>
      <c r="W154" s="226">
        <v>0</v>
      </c>
      <c r="X154" s="227">
        <f>W154*H154</f>
        <v>0</v>
      </c>
      <c r="Y154" s="35"/>
      <c r="Z154" s="35"/>
      <c r="AA154" s="35"/>
      <c r="AB154" s="35"/>
      <c r="AC154" s="35"/>
      <c r="AD154" s="35"/>
      <c r="AE154" s="35"/>
      <c r="AR154" s="228" t="s">
        <v>156</v>
      </c>
      <c r="AT154" s="228" t="s">
        <v>153</v>
      </c>
      <c r="AU154" s="228" t="s">
        <v>92</v>
      </c>
      <c r="AY154" s="14" t="s">
        <v>140</v>
      </c>
      <c r="BE154" s="229">
        <f>IF(O154="základní",K154,0)</f>
        <v>0</v>
      </c>
      <c r="BF154" s="229">
        <f>IF(O154="snížená",K154,0)</f>
        <v>0</v>
      </c>
      <c r="BG154" s="229">
        <f>IF(O154="zákl. přenesená",K154,0)</f>
        <v>0</v>
      </c>
      <c r="BH154" s="229">
        <f>IF(O154="sníž. přenesená",K154,0)</f>
        <v>0</v>
      </c>
      <c r="BI154" s="229">
        <f>IF(O154="nulová",K154,0)</f>
        <v>0</v>
      </c>
      <c r="BJ154" s="14" t="s">
        <v>90</v>
      </c>
      <c r="BK154" s="229">
        <f>ROUND(P154*H154,2)</f>
        <v>0</v>
      </c>
      <c r="BL154" s="14" t="s">
        <v>148</v>
      </c>
      <c r="BM154" s="228" t="s">
        <v>226</v>
      </c>
    </row>
    <row r="155" spans="1:65" s="2" customFormat="1" ht="24.15" customHeight="1">
      <c r="A155" s="35"/>
      <c r="B155" s="36"/>
      <c r="C155" s="215" t="s">
        <v>227</v>
      </c>
      <c r="D155" s="215" t="s">
        <v>144</v>
      </c>
      <c r="E155" s="216" t="s">
        <v>228</v>
      </c>
      <c r="F155" s="217" t="s">
        <v>229</v>
      </c>
      <c r="G155" s="218" t="s">
        <v>166</v>
      </c>
      <c r="H155" s="219">
        <v>1</v>
      </c>
      <c r="I155" s="220"/>
      <c r="J155" s="220"/>
      <c r="K155" s="221">
        <f>ROUND(P155*H155,2)</f>
        <v>0</v>
      </c>
      <c r="L155" s="222"/>
      <c r="M155" s="41"/>
      <c r="N155" s="223" t="s">
        <v>1</v>
      </c>
      <c r="O155" s="224" t="s">
        <v>45</v>
      </c>
      <c r="P155" s="225">
        <f>I155+J155</f>
        <v>0</v>
      </c>
      <c r="Q155" s="225">
        <f>ROUND(I155*H155,2)</f>
        <v>0</v>
      </c>
      <c r="R155" s="225">
        <f>ROUND(J155*H155,2)</f>
        <v>0</v>
      </c>
      <c r="S155" s="88"/>
      <c r="T155" s="226">
        <f>S155*H155</f>
        <v>0</v>
      </c>
      <c r="U155" s="226">
        <v>0</v>
      </c>
      <c r="V155" s="226">
        <f>U155*H155</f>
        <v>0</v>
      </c>
      <c r="W155" s="226">
        <v>0</v>
      </c>
      <c r="X155" s="227">
        <f>W155*H155</f>
        <v>0</v>
      </c>
      <c r="Y155" s="35"/>
      <c r="Z155" s="35"/>
      <c r="AA155" s="35"/>
      <c r="AB155" s="35"/>
      <c r="AC155" s="35"/>
      <c r="AD155" s="35"/>
      <c r="AE155" s="35"/>
      <c r="AR155" s="228" t="s">
        <v>208</v>
      </c>
      <c r="AT155" s="228" t="s">
        <v>144</v>
      </c>
      <c r="AU155" s="228" t="s">
        <v>92</v>
      </c>
      <c r="AY155" s="14" t="s">
        <v>140</v>
      </c>
      <c r="BE155" s="229">
        <f>IF(O155="základní",K155,0)</f>
        <v>0</v>
      </c>
      <c r="BF155" s="229">
        <f>IF(O155="snížená",K155,0)</f>
        <v>0</v>
      </c>
      <c r="BG155" s="229">
        <f>IF(O155="zákl. přenesená",K155,0)</f>
        <v>0</v>
      </c>
      <c r="BH155" s="229">
        <f>IF(O155="sníž. přenesená",K155,0)</f>
        <v>0</v>
      </c>
      <c r="BI155" s="229">
        <f>IF(O155="nulová",K155,0)</f>
        <v>0</v>
      </c>
      <c r="BJ155" s="14" t="s">
        <v>90</v>
      </c>
      <c r="BK155" s="229">
        <f>ROUND(P155*H155,2)</f>
        <v>0</v>
      </c>
      <c r="BL155" s="14" t="s">
        <v>208</v>
      </c>
      <c r="BM155" s="228" t="s">
        <v>230</v>
      </c>
    </row>
    <row r="156" spans="1:65" s="2" customFormat="1" ht="16.5" customHeight="1">
      <c r="A156" s="35"/>
      <c r="B156" s="36"/>
      <c r="C156" s="235" t="s">
        <v>9</v>
      </c>
      <c r="D156" s="235" t="s">
        <v>153</v>
      </c>
      <c r="E156" s="236" t="s">
        <v>231</v>
      </c>
      <c r="F156" s="237" t="s">
        <v>232</v>
      </c>
      <c r="G156" s="238" t="s">
        <v>191</v>
      </c>
      <c r="H156" s="239">
        <v>1</v>
      </c>
      <c r="I156" s="240"/>
      <c r="J156" s="241"/>
      <c r="K156" s="242">
        <f>ROUND(P156*H156,2)</f>
        <v>0</v>
      </c>
      <c r="L156" s="241"/>
      <c r="M156" s="243"/>
      <c r="N156" s="244" t="s">
        <v>1</v>
      </c>
      <c r="O156" s="224" t="s">
        <v>45</v>
      </c>
      <c r="P156" s="225">
        <f>I156+J156</f>
        <v>0</v>
      </c>
      <c r="Q156" s="225">
        <f>ROUND(I156*H156,2)</f>
        <v>0</v>
      </c>
      <c r="R156" s="225">
        <f>ROUND(J156*H156,2)</f>
        <v>0</v>
      </c>
      <c r="S156" s="88"/>
      <c r="T156" s="226">
        <f>S156*H156</f>
        <v>0</v>
      </c>
      <c r="U156" s="226">
        <v>0</v>
      </c>
      <c r="V156" s="226">
        <f>U156*H156</f>
        <v>0</v>
      </c>
      <c r="W156" s="226">
        <v>0</v>
      </c>
      <c r="X156" s="227">
        <f>W156*H156</f>
        <v>0</v>
      </c>
      <c r="Y156" s="35"/>
      <c r="Z156" s="35"/>
      <c r="AA156" s="35"/>
      <c r="AB156" s="35"/>
      <c r="AC156" s="35"/>
      <c r="AD156" s="35"/>
      <c r="AE156" s="35"/>
      <c r="AR156" s="228" t="s">
        <v>156</v>
      </c>
      <c r="AT156" s="228" t="s">
        <v>153</v>
      </c>
      <c r="AU156" s="228" t="s">
        <v>92</v>
      </c>
      <c r="AY156" s="14" t="s">
        <v>140</v>
      </c>
      <c r="BE156" s="229">
        <f>IF(O156="základní",K156,0)</f>
        <v>0</v>
      </c>
      <c r="BF156" s="229">
        <f>IF(O156="snížená",K156,0)</f>
        <v>0</v>
      </c>
      <c r="BG156" s="229">
        <f>IF(O156="zákl. přenesená",K156,0)</f>
        <v>0</v>
      </c>
      <c r="BH156" s="229">
        <f>IF(O156="sníž. přenesená",K156,0)</f>
        <v>0</v>
      </c>
      <c r="BI156" s="229">
        <f>IF(O156="nulová",K156,0)</f>
        <v>0</v>
      </c>
      <c r="BJ156" s="14" t="s">
        <v>90</v>
      </c>
      <c r="BK156" s="229">
        <f>ROUND(P156*H156,2)</f>
        <v>0</v>
      </c>
      <c r="BL156" s="14" t="s">
        <v>148</v>
      </c>
      <c r="BM156" s="228" t="s">
        <v>233</v>
      </c>
    </row>
    <row r="157" spans="1:47" s="2" customFormat="1" ht="12">
      <c r="A157" s="35"/>
      <c r="B157" s="36"/>
      <c r="C157" s="37"/>
      <c r="D157" s="230" t="s">
        <v>150</v>
      </c>
      <c r="E157" s="37"/>
      <c r="F157" s="231" t="s">
        <v>234</v>
      </c>
      <c r="G157" s="37"/>
      <c r="H157" s="37"/>
      <c r="I157" s="232"/>
      <c r="J157" s="232"/>
      <c r="K157" s="37"/>
      <c r="L157" s="37"/>
      <c r="M157" s="41"/>
      <c r="N157" s="233"/>
      <c r="O157" s="234"/>
      <c r="P157" s="88"/>
      <c r="Q157" s="88"/>
      <c r="R157" s="88"/>
      <c r="S157" s="88"/>
      <c r="T157" s="88"/>
      <c r="U157" s="88"/>
      <c r="V157" s="88"/>
      <c r="W157" s="88"/>
      <c r="X157" s="89"/>
      <c r="Y157" s="35"/>
      <c r="Z157" s="35"/>
      <c r="AA157" s="35"/>
      <c r="AB157" s="35"/>
      <c r="AC157" s="35"/>
      <c r="AD157" s="35"/>
      <c r="AE157" s="35"/>
      <c r="AT157" s="14" t="s">
        <v>150</v>
      </c>
      <c r="AU157" s="14" t="s">
        <v>92</v>
      </c>
    </row>
    <row r="158" spans="1:65" s="2" customFormat="1" ht="24.15" customHeight="1">
      <c r="A158" s="35"/>
      <c r="B158" s="36"/>
      <c r="C158" s="215" t="s">
        <v>235</v>
      </c>
      <c r="D158" s="215" t="s">
        <v>144</v>
      </c>
      <c r="E158" s="216" t="s">
        <v>236</v>
      </c>
      <c r="F158" s="217" t="s">
        <v>237</v>
      </c>
      <c r="G158" s="218" t="s">
        <v>166</v>
      </c>
      <c r="H158" s="219">
        <v>1</v>
      </c>
      <c r="I158" s="220"/>
      <c r="J158" s="220"/>
      <c r="K158" s="221">
        <f>ROUND(P158*H158,2)</f>
        <v>0</v>
      </c>
      <c r="L158" s="222"/>
      <c r="M158" s="41"/>
      <c r="N158" s="223" t="s">
        <v>1</v>
      </c>
      <c r="O158" s="224" t="s">
        <v>45</v>
      </c>
      <c r="P158" s="225">
        <f>I158+J158</f>
        <v>0</v>
      </c>
      <c r="Q158" s="225">
        <f>ROUND(I158*H158,2)</f>
        <v>0</v>
      </c>
      <c r="R158" s="225">
        <f>ROUND(J158*H158,2)</f>
        <v>0</v>
      </c>
      <c r="S158" s="88"/>
      <c r="T158" s="226">
        <f>S158*H158</f>
        <v>0</v>
      </c>
      <c r="U158" s="226">
        <v>0</v>
      </c>
      <c r="V158" s="226">
        <f>U158*H158</f>
        <v>0</v>
      </c>
      <c r="W158" s="226">
        <v>0</v>
      </c>
      <c r="X158" s="227">
        <f>W158*H158</f>
        <v>0</v>
      </c>
      <c r="Y158" s="35"/>
      <c r="Z158" s="35"/>
      <c r="AA158" s="35"/>
      <c r="AB158" s="35"/>
      <c r="AC158" s="35"/>
      <c r="AD158" s="35"/>
      <c r="AE158" s="35"/>
      <c r="AR158" s="228" t="s">
        <v>148</v>
      </c>
      <c r="AT158" s="228" t="s">
        <v>144</v>
      </c>
      <c r="AU158" s="228" t="s">
        <v>92</v>
      </c>
      <c r="AY158" s="14" t="s">
        <v>140</v>
      </c>
      <c r="BE158" s="229">
        <f>IF(O158="základní",K158,0)</f>
        <v>0</v>
      </c>
      <c r="BF158" s="229">
        <f>IF(O158="snížená",K158,0)</f>
        <v>0</v>
      </c>
      <c r="BG158" s="229">
        <f>IF(O158="zákl. přenesená",K158,0)</f>
        <v>0</v>
      </c>
      <c r="BH158" s="229">
        <f>IF(O158="sníž. přenesená",K158,0)</f>
        <v>0</v>
      </c>
      <c r="BI158" s="229">
        <f>IF(O158="nulová",K158,0)</f>
        <v>0</v>
      </c>
      <c r="BJ158" s="14" t="s">
        <v>90</v>
      </c>
      <c r="BK158" s="229">
        <f>ROUND(P158*H158,2)</f>
        <v>0</v>
      </c>
      <c r="BL158" s="14" t="s">
        <v>148</v>
      </c>
      <c r="BM158" s="228" t="s">
        <v>238</v>
      </c>
    </row>
    <row r="159" spans="1:47" s="2" customFormat="1" ht="12">
      <c r="A159" s="35"/>
      <c r="B159" s="36"/>
      <c r="C159" s="37"/>
      <c r="D159" s="230" t="s">
        <v>150</v>
      </c>
      <c r="E159" s="37"/>
      <c r="F159" s="231" t="s">
        <v>239</v>
      </c>
      <c r="G159" s="37"/>
      <c r="H159" s="37"/>
      <c r="I159" s="232"/>
      <c r="J159" s="232"/>
      <c r="K159" s="37"/>
      <c r="L159" s="37"/>
      <c r="M159" s="41"/>
      <c r="N159" s="233"/>
      <c r="O159" s="234"/>
      <c r="P159" s="88"/>
      <c r="Q159" s="88"/>
      <c r="R159" s="88"/>
      <c r="S159" s="88"/>
      <c r="T159" s="88"/>
      <c r="U159" s="88"/>
      <c r="V159" s="88"/>
      <c r="W159" s="88"/>
      <c r="X159" s="89"/>
      <c r="Y159" s="35"/>
      <c r="Z159" s="35"/>
      <c r="AA159" s="35"/>
      <c r="AB159" s="35"/>
      <c r="AC159" s="35"/>
      <c r="AD159" s="35"/>
      <c r="AE159" s="35"/>
      <c r="AT159" s="14" t="s">
        <v>150</v>
      </c>
      <c r="AU159" s="14" t="s">
        <v>92</v>
      </c>
    </row>
    <row r="160" spans="1:65" s="2" customFormat="1" ht="16.5" customHeight="1">
      <c r="A160" s="35"/>
      <c r="B160" s="36"/>
      <c r="C160" s="235" t="s">
        <v>240</v>
      </c>
      <c r="D160" s="235" t="s">
        <v>153</v>
      </c>
      <c r="E160" s="236" t="s">
        <v>209</v>
      </c>
      <c r="F160" s="237" t="s">
        <v>241</v>
      </c>
      <c r="G160" s="238" t="s">
        <v>191</v>
      </c>
      <c r="H160" s="239">
        <v>1</v>
      </c>
      <c r="I160" s="240"/>
      <c r="J160" s="241"/>
      <c r="K160" s="242">
        <f>ROUND(P160*H160,2)</f>
        <v>0</v>
      </c>
      <c r="L160" s="241"/>
      <c r="M160" s="243"/>
      <c r="N160" s="244" t="s">
        <v>1</v>
      </c>
      <c r="O160" s="224" t="s">
        <v>45</v>
      </c>
      <c r="P160" s="225">
        <f>I160+J160</f>
        <v>0</v>
      </c>
      <c r="Q160" s="225">
        <f>ROUND(I160*H160,2)</f>
        <v>0</v>
      </c>
      <c r="R160" s="225">
        <f>ROUND(J160*H160,2)</f>
        <v>0</v>
      </c>
      <c r="S160" s="88"/>
      <c r="T160" s="226">
        <f>S160*H160</f>
        <v>0</v>
      </c>
      <c r="U160" s="226">
        <v>0</v>
      </c>
      <c r="V160" s="226">
        <f>U160*H160</f>
        <v>0</v>
      </c>
      <c r="W160" s="226">
        <v>0</v>
      </c>
      <c r="X160" s="227">
        <f>W160*H160</f>
        <v>0</v>
      </c>
      <c r="Y160" s="35"/>
      <c r="Z160" s="35"/>
      <c r="AA160" s="35"/>
      <c r="AB160" s="35"/>
      <c r="AC160" s="35"/>
      <c r="AD160" s="35"/>
      <c r="AE160" s="35"/>
      <c r="AR160" s="228" t="s">
        <v>156</v>
      </c>
      <c r="AT160" s="228" t="s">
        <v>153</v>
      </c>
      <c r="AU160" s="228" t="s">
        <v>92</v>
      </c>
      <c r="AY160" s="14" t="s">
        <v>140</v>
      </c>
      <c r="BE160" s="229">
        <f>IF(O160="základní",K160,0)</f>
        <v>0</v>
      </c>
      <c r="BF160" s="229">
        <f>IF(O160="snížená",K160,0)</f>
        <v>0</v>
      </c>
      <c r="BG160" s="229">
        <f>IF(O160="zákl. přenesená",K160,0)</f>
        <v>0</v>
      </c>
      <c r="BH160" s="229">
        <f>IF(O160="sníž. přenesená",K160,0)</f>
        <v>0</v>
      </c>
      <c r="BI160" s="229">
        <f>IF(O160="nulová",K160,0)</f>
        <v>0</v>
      </c>
      <c r="BJ160" s="14" t="s">
        <v>90</v>
      </c>
      <c r="BK160" s="229">
        <f>ROUND(P160*H160,2)</f>
        <v>0</v>
      </c>
      <c r="BL160" s="14" t="s">
        <v>148</v>
      </c>
      <c r="BM160" s="228" t="s">
        <v>242</v>
      </c>
    </row>
    <row r="161" spans="1:47" s="2" customFormat="1" ht="12">
      <c r="A161" s="35"/>
      <c r="B161" s="36"/>
      <c r="C161" s="37"/>
      <c r="D161" s="230" t="s">
        <v>150</v>
      </c>
      <c r="E161" s="37"/>
      <c r="F161" s="231" t="s">
        <v>241</v>
      </c>
      <c r="G161" s="37"/>
      <c r="H161" s="37"/>
      <c r="I161" s="232"/>
      <c r="J161" s="232"/>
      <c r="K161" s="37"/>
      <c r="L161" s="37"/>
      <c r="M161" s="41"/>
      <c r="N161" s="233"/>
      <c r="O161" s="234"/>
      <c r="P161" s="88"/>
      <c r="Q161" s="88"/>
      <c r="R161" s="88"/>
      <c r="S161" s="88"/>
      <c r="T161" s="88"/>
      <c r="U161" s="88"/>
      <c r="V161" s="88"/>
      <c r="W161" s="88"/>
      <c r="X161" s="89"/>
      <c r="Y161" s="35"/>
      <c r="Z161" s="35"/>
      <c r="AA161" s="35"/>
      <c r="AB161" s="35"/>
      <c r="AC161" s="35"/>
      <c r="AD161" s="35"/>
      <c r="AE161" s="35"/>
      <c r="AT161" s="14" t="s">
        <v>150</v>
      </c>
      <c r="AU161" s="14" t="s">
        <v>92</v>
      </c>
    </row>
    <row r="162" spans="1:65" s="2" customFormat="1" ht="16.5" customHeight="1">
      <c r="A162" s="35"/>
      <c r="B162" s="36"/>
      <c r="C162" s="235" t="s">
        <v>243</v>
      </c>
      <c r="D162" s="235" t="s">
        <v>153</v>
      </c>
      <c r="E162" s="236" t="s">
        <v>244</v>
      </c>
      <c r="F162" s="237" t="s">
        <v>245</v>
      </c>
      <c r="G162" s="238" t="s">
        <v>191</v>
      </c>
      <c r="H162" s="239">
        <v>1</v>
      </c>
      <c r="I162" s="240"/>
      <c r="J162" s="241"/>
      <c r="K162" s="242">
        <f>ROUND(P162*H162,2)</f>
        <v>0</v>
      </c>
      <c r="L162" s="241"/>
      <c r="M162" s="243"/>
      <c r="N162" s="244" t="s">
        <v>1</v>
      </c>
      <c r="O162" s="224" t="s">
        <v>45</v>
      </c>
      <c r="P162" s="225">
        <f>I162+J162</f>
        <v>0</v>
      </c>
      <c r="Q162" s="225">
        <f>ROUND(I162*H162,2)</f>
        <v>0</v>
      </c>
      <c r="R162" s="225">
        <f>ROUND(J162*H162,2)</f>
        <v>0</v>
      </c>
      <c r="S162" s="88"/>
      <c r="T162" s="226">
        <f>S162*H162</f>
        <v>0</v>
      </c>
      <c r="U162" s="226">
        <v>0</v>
      </c>
      <c r="V162" s="226">
        <f>U162*H162</f>
        <v>0</v>
      </c>
      <c r="W162" s="226">
        <v>0</v>
      </c>
      <c r="X162" s="227">
        <f>W162*H162</f>
        <v>0</v>
      </c>
      <c r="Y162" s="35"/>
      <c r="Z162" s="35"/>
      <c r="AA162" s="35"/>
      <c r="AB162" s="35"/>
      <c r="AC162" s="35"/>
      <c r="AD162" s="35"/>
      <c r="AE162" s="35"/>
      <c r="AR162" s="228" t="s">
        <v>156</v>
      </c>
      <c r="AT162" s="228" t="s">
        <v>153</v>
      </c>
      <c r="AU162" s="228" t="s">
        <v>92</v>
      </c>
      <c r="AY162" s="14" t="s">
        <v>140</v>
      </c>
      <c r="BE162" s="229">
        <f>IF(O162="základní",K162,0)</f>
        <v>0</v>
      </c>
      <c r="BF162" s="229">
        <f>IF(O162="snížená",K162,0)</f>
        <v>0</v>
      </c>
      <c r="BG162" s="229">
        <f>IF(O162="zákl. přenesená",K162,0)</f>
        <v>0</v>
      </c>
      <c r="BH162" s="229">
        <f>IF(O162="sníž. přenesená",K162,0)</f>
        <v>0</v>
      </c>
      <c r="BI162" s="229">
        <f>IF(O162="nulová",K162,0)</f>
        <v>0</v>
      </c>
      <c r="BJ162" s="14" t="s">
        <v>90</v>
      </c>
      <c r="BK162" s="229">
        <f>ROUND(P162*H162,2)</f>
        <v>0</v>
      </c>
      <c r="BL162" s="14" t="s">
        <v>148</v>
      </c>
      <c r="BM162" s="228" t="s">
        <v>246</v>
      </c>
    </row>
    <row r="163" spans="1:47" s="2" customFormat="1" ht="12">
      <c r="A163" s="35"/>
      <c r="B163" s="36"/>
      <c r="C163" s="37"/>
      <c r="D163" s="230" t="s">
        <v>150</v>
      </c>
      <c r="E163" s="37"/>
      <c r="F163" s="231" t="s">
        <v>245</v>
      </c>
      <c r="G163" s="37"/>
      <c r="H163" s="37"/>
      <c r="I163" s="232"/>
      <c r="J163" s="232"/>
      <c r="K163" s="37"/>
      <c r="L163" s="37"/>
      <c r="M163" s="41"/>
      <c r="N163" s="233"/>
      <c r="O163" s="234"/>
      <c r="P163" s="88"/>
      <c r="Q163" s="88"/>
      <c r="R163" s="88"/>
      <c r="S163" s="88"/>
      <c r="T163" s="88"/>
      <c r="U163" s="88"/>
      <c r="V163" s="88"/>
      <c r="W163" s="88"/>
      <c r="X163" s="89"/>
      <c r="Y163" s="35"/>
      <c r="Z163" s="35"/>
      <c r="AA163" s="35"/>
      <c r="AB163" s="35"/>
      <c r="AC163" s="35"/>
      <c r="AD163" s="35"/>
      <c r="AE163" s="35"/>
      <c r="AT163" s="14" t="s">
        <v>150</v>
      </c>
      <c r="AU163" s="14" t="s">
        <v>92</v>
      </c>
    </row>
    <row r="164" spans="1:65" s="2" customFormat="1" ht="24.15" customHeight="1">
      <c r="A164" s="35"/>
      <c r="B164" s="36"/>
      <c r="C164" s="215" t="s">
        <v>247</v>
      </c>
      <c r="D164" s="215" t="s">
        <v>144</v>
      </c>
      <c r="E164" s="216" t="s">
        <v>236</v>
      </c>
      <c r="F164" s="217" t="s">
        <v>237</v>
      </c>
      <c r="G164" s="218" t="s">
        <v>166</v>
      </c>
      <c r="H164" s="219">
        <v>1</v>
      </c>
      <c r="I164" s="220"/>
      <c r="J164" s="220"/>
      <c r="K164" s="221">
        <f>ROUND(P164*H164,2)</f>
        <v>0</v>
      </c>
      <c r="L164" s="222"/>
      <c r="M164" s="41"/>
      <c r="N164" s="223" t="s">
        <v>1</v>
      </c>
      <c r="O164" s="224" t="s">
        <v>45</v>
      </c>
      <c r="P164" s="225">
        <f>I164+J164</f>
        <v>0</v>
      </c>
      <c r="Q164" s="225">
        <f>ROUND(I164*H164,2)</f>
        <v>0</v>
      </c>
      <c r="R164" s="225">
        <f>ROUND(J164*H164,2)</f>
        <v>0</v>
      </c>
      <c r="S164" s="88"/>
      <c r="T164" s="226">
        <f>S164*H164</f>
        <v>0</v>
      </c>
      <c r="U164" s="226">
        <v>0</v>
      </c>
      <c r="V164" s="226">
        <f>U164*H164</f>
        <v>0</v>
      </c>
      <c r="W164" s="226">
        <v>0</v>
      </c>
      <c r="X164" s="227">
        <f>W164*H164</f>
        <v>0</v>
      </c>
      <c r="Y164" s="35"/>
      <c r="Z164" s="35"/>
      <c r="AA164" s="35"/>
      <c r="AB164" s="35"/>
      <c r="AC164" s="35"/>
      <c r="AD164" s="35"/>
      <c r="AE164" s="35"/>
      <c r="AR164" s="228" t="s">
        <v>148</v>
      </c>
      <c r="AT164" s="228" t="s">
        <v>144</v>
      </c>
      <c r="AU164" s="228" t="s">
        <v>92</v>
      </c>
      <c r="AY164" s="14" t="s">
        <v>140</v>
      </c>
      <c r="BE164" s="229">
        <f>IF(O164="základní",K164,0)</f>
        <v>0</v>
      </c>
      <c r="BF164" s="229">
        <f>IF(O164="snížená",K164,0)</f>
        <v>0</v>
      </c>
      <c r="BG164" s="229">
        <f>IF(O164="zákl. přenesená",K164,0)</f>
        <v>0</v>
      </c>
      <c r="BH164" s="229">
        <f>IF(O164="sníž. přenesená",K164,0)</f>
        <v>0</v>
      </c>
      <c r="BI164" s="229">
        <f>IF(O164="nulová",K164,0)</f>
        <v>0</v>
      </c>
      <c r="BJ164" s="14" t="s">
        <v>90</v>
      </c>
      <c r="BK164" s="229">
        <f>ROUND(P164*H164,2)</f>
        <v>0</v>
      </c>
      <c r="BL164" s="14" t="s">
        <v>148</v>
      </c>
      <c r="BM164" s="228" t="s">
        <v>248</v>
      </c>
    </row>
    <row r="165" spans="1:47" s="2" customFormat="1" ht="12">
      <c r="A165" s="35"/>
      <c r="B165" s="36"/>
      <c r="C165" s="37"/>
      <c r="D165" s="230" t="s">
        <v>150</v>
      </c>
      <c r="E165" s="37"/>
      <c r="F165" s="231" t="s">
        <v>239</v>
      </c>
      <c r="G165" s="37"/>
      <c r="H165" s="37"/>
      <c r="I165" s="232"/>
      <c r="J165" s="232"/>
      <c r="K165" s="37"/>
      <c r="L165" s="37"/>
      <c r="M165" s="41"/>
      <c r="N165" s="233"/>
      <c r="O165" s="234"/>
      <c r="P165" s="88"/>
      <c r="Q165" s="88"/>
      <c r="R165" s="88"/>
      <c r="S165" s="88"/>
      <c r="T165" s="88"/>
      <c r="U165" s="88"/>
      <c r="V165" s="88"/>
      <c r="W165" s="88"/>
      <c r="X165" s="89"/>
      <c r="Y165" s="35"/>
      <c r="Z165" s="35"/>
      <c r="AA165" s="35"/>
      <c r="AB165" s="35"/>
      <c r="AC165" s="35"/>
      <c r="AD165" s="35"/>
      <c r="AE165" s="35"/>
      <c r="AT165" s="14" t="s">
        <v>150</v>
      </c>
      <c r="AU165" s="14" t="s">
        <v>92</v>
      </c>
    </row>
    <row r="166" spans="1:65" s="2" customFormat="1" ht="16.5" customHeight="1">
      <c r="A166" s="35"/>
      <c r="B166" s="36"/>
      <c r="C166" s="235" t="s">
        <v>249</v>
      </c>
      <c r="D166" s="235" t="s">
        <v>153</v>
      </c>
      <c r="E166" s="236" t="s">
        <v>250</v>
      </c>
      <c r="F166" s="237" t="s">
        <v>251</v>
      </c>
      <c r="G166" s="238" t="s">
        <v>191</v>
      </c>
      <c r="H166" s="239">
        <v>1</v>
      </c>
      <c r="I166" s="240"/>
      <c r="J166" s="241"/>
      <c r="K166" s="242">
        <f>ROUND(P166*H166,2)</f>
        <v>0</v>
      </c>
      <c r="L166" s="241"/>
      <c r="M166" s="243"/>
      <c r="N166" s="244" t="s">
        <v>1</v>
      </c>
      <c r="O166" s="224" t="s">
        <v>45</v>
      </c>
      <c r="P166" s="225">
        <f>I166+J166</f>
        <v>0</v>
      </c>
      <c r="Q166" s="225">
        <f>ROUND(I166*H166,2)</f>
        <v>0</v>
      </c>
      <c r="R166" s="225">
        <f>ROUND(J166*H166,2)</f>
        <v>0</v>
      </c>
      <c r="S166" s="88"/>
      <c r="T166" s="226">
        <f>S166*H166</f>
        <v>0</v>
      </c>
      <c r="U166" s="226">
        <v>0</v>
      </c>
      <c r="V166" s="226">
        <f>U166*H166</f>
        <v>0</v>
      </c>
      <c r="W166" s="226">
        <v>0</v>
      </c>
      <c r="X166" s="227">
        <f>W166*H166</f>
        <v>0</v>
      </c>
      <c r="Y166" s="35"/>
      <c r="Z166" s="35"/>
      <c r="AA166" s="35"/>
      <c r="AB166" s="35"/>
      <c r="AC166" s="35"/>
      <c r="AD166" s="35"/>
      <c r="AE166" s="35"/>
      <c r="AR166" s="228" t="s">
        <v>156</v>
      </c>
      <c r="AT166" s="228" t="s">
        <v>153</v>
      </c>
      <c r="AU166" s="228" t="s">
        <v>92</v>
      </c>
      <c r="AY166" s="14" t="s">
        <v>140</v>
      </c>
      <c r="BE166" s="229">
        <f>IF(O166="základní",K166,0)</f>
        <v>0</v>
      </c>
      <c r="BF166" s="229">
        <f>IF(O166="snížená",K166,0)</f>
        <v>0</v>
      </c>
      <c r="BG166" s="229">
        <f>IF(O166="zákl. přenesená",K166,0)</f>
        <v>0</v>
      </c>
      <c r="BH166" s="229">
        <f>IF(O166="sníž. přenesená",K166,0)</f>
        <v>0</v>
      </c>
      <c r="BI166" s="229">
        <f>IF(O166="nulová",K166,0)</f>
        <v>0</v>
      </c>
      <c r="BJ166" s="14" t="s">
        <v>90</v>
      </c>
      <c r="BK166" s="229">
        <f>ROUND(P166*H166,2)</f>
        <v>0</v>
      </c>
      <c r="BL166" s="14" t="s">
        <v>148</v>
      </c>
      <c r="BM166" s="228" t="s">
        <v>252</v>
      </c>
    </row>
    <row r="167" spans="1:47" s="2" customFormat="1" ht="12">
      <c r="A167" s="35"/>
      <c r="B167" s="36"/>
      <c r="C167" s="37"/>
      <c r="D167" s="230" t="s">
        <v>150</v>
      </c>
      <c r="E167" s="37"/>
      <c r="F167" s="231" t="s">
        <v>251</v>
      </c>
      <c r="G167" s="37"/>
      <c r="H167" s="37"/>
      <c r="I167" s="232"/>
      <c r="J167" s="232"/>
      <c r="K167" s="37"/>
      <c r="L167" s="37"/>
      <c r="M167" s="41"/>
      <c r="N167" s="233"/>
      <c r="O167" s="234"/>
      <c r="P167" s="88"/>
      <c r="Q167" s="88"/>
      <c r="R167" s="88"/>
      <c r="S167" s="88"/>
      <c r="T167" s="88"/>
      <c r="U167" s="88"/>
      <c r="V167" s="88"/>
      <c r="W167" s="88"/>
      <c r="X167" s="89"/>
      <c r="Y167" s="35"/>
      <c r="Z167" s="35"/>
      <c r="AA167" s="35"/>
      <c r="AB167" s="35"/>
      <c r="AC167" s="35"/>
      <c r="AD167" s="35"/>
      <c r="AE167" s="35"/>
      <c r="AT167" s="14" t="s">
        <v>150</v>
      </c>
      <c r="AU167" s="14" t="s">
        <v>92</v>
      </c>
    </row>
    <row r="168" spans="1:65" s="2" customFormat="1" ht="24.15" customHeight="1">
      <c r="A168" s="35"/>
      <c r="B168" s="36"/>
      <c r="C168" s="215" t="s">
        <v>253</v>
      </c>
      <c r="D168" s="215" t="s">
        <v>144</v>
      </c>
      <c r="E168" s="216" t="s">
        <v>236</v>
      </c>
      <c r="F168" s="217" t="s">
        <v>237</v>
      </c>
      <c r="G168" s="218" t="s">
        <v>166</v>
      </c>
      <c r="H168" s="219">
        <v>1</v>
      </c>
      <c r="I168" s="220"/>
      <c r="J168" s="220"/>
      <c r="K168" s="221">
        <f>ROUND(P168*H168,2)</f>
        <v>0</v>
      </c>
      <c r="L168" s="222"/>
      <c r="M168" s="41"/>
      <c r="N168" s="223" t="s">
        <v>1</v>
      </c>
      <c r="O168" s="224" t="s">
        <v>45</v>
      </c>
      <c r="P168" s="225">
        <f>I168+J168</f>
        <v>0</v>
      </c>
      <c r="Q168" s="225">
        <f>ROUND(I168*H168,2)</f>
        <v>0</v>
      </c>
      <c r="R168" s="225">
        <f>ROUND(J168*H168,2)</f>
        <v>0</v>
      </c>
      <c r="S168" s="88"/>
      <c r="T168" s="226">
        <f>S168*H168</f>
        <v>0</v>
      </c>
      <c r="U168" s="226">
        <v>0</v>
      </c>
      <c r="V168" s="226">
        <f>U168*H168</f>
        <v>0</v>
      </c>
      <c r="W168" s="226">
        <v>0</v>
      </c>
      <c r="X168" s="227">
        <f>W168*H168</f>
        <v>0</v>
      </c>
      <c r="Y168" s="35"/>
      <c r="Z168" s="35"/>
      <c r="AA168" s="35"/>
      <c r="AB168" s="35"/>
      <c r="AC168" s="35"/>
      <c r="AD168" s="35"/>
      <c r="AE168" s="35"/>
      <c r="AR168" s="228" t="s">
        <v>148</v>
      </c>
      <c r="AT168" s="228" t="s">
        <v>144</v>
      </c>
      <c r="AU168" s="228" t="s">
        <v>92</v>
      </c>
      <c r="AY168" s="14" t="s">
        <v>140</v>
      </c>
      <c r="BE168" s="229">
        <f>IF(O168="základní",K168,0)</f>
        <v>0</v>
      </c>
      <c r="BF168" s="229">
        <f>IF(O168="snížená",K168,0)</f>
        <v>0</v>
      </c>
      <c r="BG168" s="229">
        <f>IF(O168="zákl. přenesená",K168,0)</f>
        <v>0</v>
      </c>
      <c r="BH168" s="229">
        <f>IF(O168="sníž. přenesená",K168,0)</f>
        <v>0</v>
      </c>
      <c r="BI168" s="229">
        <f>IF(O168="nulová",K168,0)</f>
        <v>0</v>
      </c>
      <c r="BJ168" s="14" t="s">
        <v>90</v>
      </c>
      <c r="BK168" s="229">
        <f>ROUND(P168*H168,2)</f>
        <v>0</v>
      </c>
      <c r="BL168" s="14" t="s">
        <v>148</v>
      </c>
      <c r="BM168" s="228" t="s">
        <v>254</v>
      </c>
    </row>
    <row r="169" spans="1:47" s="2" customFormat="1" ht="12">
      <c r="A169" s="35"/>
      <c r="B169" s="36"/>
      <c r="C169" s="37"/>
      <c r="D169" s="230" t="s">
        <v>150</v>
      </c>
      <c r="E169" s="37"/>
      <c r="F169" s="231" t="s">
        <v>239</v>
      </c>
      <c r="G169" s="37"/>
      <c r="H169" s="37"/>
      <c r="I169" s="232"/>
      <c r="J169" s="232"/>
      <c r="K169" s="37"/>
      <c r="L169" s="37"/>
      <c r="M169" s="41"/>
      <c r="N169" s="233"/>
      <c r="O169" s="234"/>
      <c r="P169" s="88"/>
      <c r="Q169" s="88"/>
      <c r="R169" s="88"/>
      <c r="S169" s="88"/>
      <c r="T169" s="88"/>
      <c r="U169" s="88"/>
      <c r="V169" s="88"/>
      <c r="W169" s="88"/>
      <c r="X169" s="89"/>
      <c r="Y169" s="35"/>
      <c r="Z169" s="35"/>
      <c r="AA169" s="35"/>
      <c r="AB169" s="35"/>
      <c r="AC169" s="35"/>
      <c r="AD169" s="35"/>
      <c r="AE169" s="35"/>
      <c r="AT169" s="14" t="s">
        <v>150</v>
      </c>
      <c r="AU169" s="14" t="s">
        <v>92</v>
      </c>
    </row>
    <row r="170" spans="1:63" s="12" customFormat="1" ht="22.8" customHeight="1">
      <c r="A170" s="12"/>
      <c r="B170" s="198"/>
      <c r="C170" s="199"/>
      <c r="D170" s="200" t="s">
        <v>81</v>
      </c>
      <c r="E170" s="213" t="s">
        <v>255</v>
      </c>
      <c r="F170" s="213" t="s">
        <v>256</v>
      </c>
      <c r="G170" s="199"/>
      <c r="H170" s="199"/>
      <c r="I170" s="202"/>
      <c r="J170" s="202"/>
      <c r="K170" s="214">
        <f>BK170</f>
        <v>0</v>
      </c>
      <c r="L170" s="199"/>
      <c r="M170" s="204"/>
      <c r="N170" s="205"/>
      <c r="O170" s="206"/>
      <c r="P170" s="206"/>
      <c r="Q170" s="207">
        <f>SUM(Q171:Q197)</f>
        <v>0</v>
      </c>
      <c r="R170" s="207">
        <f>SUM(R171:R197)</f>
        <v>0</v>
      </c>
      <c r="S170" s="206"/>
      <c r="T170" s="208">
        <f>SUM(T171:T197)</f>
        <v>0</v>
      </c>
      <c r="U170" s="206"/>
      <c r="V170" s="208">
        <f>SUM(V171:V197)</f>
        <v>0.357995</v>
      </c>
      <c r="W170" s="206"/>
      <c r="X170" s="209">
        <f>SUM(X171:X197)</f>
        <v>0</v>
      </c>
      <c r="Y170" s="12"/>
      <c r="Z170" s="12"/>
      <c r="AA170" s="12"/>
      <c r="AB170" s="12"/>
      <c r="AC170" s="12"/>
      <c r="AD170" s="12"/>
      <c r="AE170" s="12"/>
      <c r="AR170" s="210" t="s">
        <v>90</v>
      </c>
      <c r="AT170" s="211" t="s">
        <v>81</v>
      </c>
      <c r="AU170" s="211" t="s">
        <v>90</v>
      </c>
      <c r="AY170" s="210" t="s">
        <v>140</v>
      </c>
      <c r="BK170" s="212">
        <f>SUM(BK171:BK197)</f>
        <v>0</v>
      </c>
    </row>
    <row r="171" spans="1:65" s="2" customFormat="1" ht="16.5" customHeight="1">
      <c r="A171" s="35"/>
      <c r="B171" s="36"/>
      <c r="C171" s="215" t="s">
        <v>257</v>
      </c>
      <c r="D171" s="215" t="s">
        <v>144</v>
      </c>
      <c r="E171" s="216" t="s">
        <v>258</v>
      </c>
      <c r="F171" s="217" t="s">
        <v>259</v>
      </c>
      <c r="G171" s="218" t="s">
        <v>191</v>
      </c>
      <c r="H171" s="219">
        <v>60</v>
      </c>
      <c r="I171" s="220"/>
      <c r="J171" s="220"/>
      <c r="K171" s="221">
        <f>ROUND(P171*H171,2)</f>
        <v>0</v>
      </c>
      <c r="L171" s="222"/>
      <c r="M171" s="41"/>
      <c r="N171" s="223" t="s">
        <v>1</v>
      </c>
      <c r="O171" s="224" t="s">
        <v>45</v>
      </c>
      <c r="P171" s="225">
        <f>I171+J171</f>
        <v>0</v>
      </c>
      <c r="Q171" s="225">
        <f>ROUND(I171*H171,2)</f>
        <v>0</v>
      </c>
      <c r="R171" s="225">
        <f>ROUND(J171*H171,2)</f>
        <v>0</v>
      </c>
      <c r="S171" s="88"/>
      <c r="T171" s="226">
        <f>S171*H171</f>
        <v>0</v>
      </c>
      <c r="U171" s="226">
        <v>0</v>
      </c>
      <c r="V171" s="226">
        <f>U171*H171</f>
        <v>0</v>
      </c>
      <c r="W171" s="226">
        <v>0</v>
      </c>
      <c r="X171" s="227">
        <f>W171*H171</f>
        <v>0</v>
      </c>
      <c r="Y171" s="35"/>
      <c r="Z171" s="35"/>
      <c r="AA171" s="35"/>
      <c r="AB171" s="35"/>
      <c r="AC171" s="35"/>
      <c r="AD171" s="35"/>
      <c r="AE171" s="35"/>
      <c r="AR171" s="228" t="s">
        <v>148</v>
      </c>
      <c r="AT171" s="228" t="s">
        <v>144</v>
      </c>
      <c r="AU171" s="228" t="s">
        <v>92</v>
      </c>
      <c r="AY171" s="14" t="s">
        <v>140</v>
      </c>
      <c r="BE171" s="229">
        <f>IF(O171="základní",K171,0)</f>
        <v>0</v>
      </c>
      <c r="BF171" s="229">
        <f>IF(O171="snížená",K171,0)</f>
        <v>0</v>
      </c>
      <c r="BG171" s="229">
        <f>IF(O171="zákl. přenesená",K171,0)</f>
        <v>0</v>
      </c>
      <c r="BH171" s="229">
        <f>IF(O171="sníž. přenesená",K171,0)</f>
        <v>0</v>
      </c>
      <c r="BI171" s="229">
        <f>IF(O171="nulová",K171,0)</f>
        <v>0</v>
      </c>
      <c r="BJ171" s="14" t="s">
        <v>90</v>
      </c>
      <c r="BK171" s="229">
        <f>ROUND(P171*H171,2)</f>
        <v>0</v>
      </c>
      <c r="BL171" s="14" t="s">
        <v>148</v>
      </c>
      <c r="BM171" s="228" t="s">
        <v>260</v>
      </c>
    </row>
    <row r="172" spans="1:65" s="2" customFormat="1" ht="37.8" customHeight="1">
      <c r="A172" s="35"/>
      <c r="B172" s="36"/>
      <c r="C172" s="235" t="s">
        <v>261</v>
      </c>
      <c r="D172" s="235" t="s">
        <v>153</v>
      </c>
      <c r="E172" s="236" t="s">
        <v>262</v>
      </c>
      <c r="F172" s="237" t="s">
        <v>263</v>
      </c>
      <c r="G172" s="238" t="s">
        <v>191</v>
      </c>
      <c r="H172" s="239">
        <v>60</v>
      </c>
      <c r="I172" s="240"/>
      <c r="J172" s="241"/>
      <c r="K172" s="242">
        <f>ROUND(P172*H172,2)</f>
        <v>0</v>
      </c>
      <c r="L172" s="241"/>
      <c r="M172" s="243"/>
      <c r="N172" s="244" t="s">
        <v>1</v>
      </c>
      <c r="O172" s="224" t="s">
        <v>45</v>
      </c>
      <c r="P172" s="225">
        <f>I172+J172</f>
        <v>0</v>
      </c>
      <c r="Q172" s="225">
        <f>ROUND(I172*H172,2)</f>
        <v>0</v>
      </c>
      <c r="R172" s="225">
        <f>ROUND(J172*H172,2)</f>
        <v>0</v>
      </c>
      <c r="S172" s="88"/>
      <c r="T172" s="226">
        <f>S172*H172</f>
        <v>0</v>
      </c>
      <c r="U172" s="226">
        <v>0</v>
      </c>
      <c r="V172" s="226">
        <f>U172*H172</f>
        <v>0</v>
      </c>
      <c r="W172" s="226">
        <v>0</v>
      </c>
      <c r="X172" s="227">
        <f>W172*H172</f>
        <v>0</v>
      </c>
      <c r="Y172" s="35"/>
      <c r="Z172" s="35"/>
      <c r="AA172" s="35"/>
      <c r="AB172" s="35"/>
      <c r="AC172" s="35"/>
      <c r="AD172" s="35"/>
      <c r="AE172" s="35"/>
      <c r="AR172" s="228" t="s">
        <v>156</v>
      </c>
      <c r="AT172" s="228" t="s">
        <v>153</v>
      </c>
      <c r="AU172" s="228" t="s">
        <v>92</v>
      </c>
      <c r="AY172" s="14" t="s">
        <v>140</v>
      </c>
      <c r="BE172" s="229">
        <f>IF(O172="základní",K172,0)</f>
        <v>0</v>
      </c>
      <c r="BF172" s="229">
        <f>IF(O172="snížená",K172,0)</f>
        <v>0</v>
      </c>
      <c r="BG172" s="229">
        <f>IF(O172="zákl. přenesená",K172,0)</f>
        <v>0</v>
      </c>
      <c r="BH172" s="229">
        <f>IF(O172="sníž. přenesená",K172,0)</f>
        <v>0</v>
      </c>
      <c r="BI172" s="229">
        <f>IF(O172="nulová",K172,0)</f>
        <v>0</v>
      </c>
      <c r="BJ172" s="14" t="s">
        <v>90</v>
      </c>
      <c r="BK172" s="229">
        <f>ROUND(P172*H172,2)</f>
        <v>0</v>
      </c>
      <c r="BL172" s="14" t="s">
        <v>148</v>
      </c>
      <c r="BM172" s="228" t="s">
        <v>264</v>
      </c>
    </row>
    <row r="173" spans="1:65" s="2" customFormat="1" ht="37.8" customHeight="1">
      <c r="A173" s="35"/>
      <c r="B173" s="36"/>
      <c r="C173" s="215" t="s">
        <v>265</v>
      </c>
      <c r="D173" s="215" t="s">
        <v>144</v>
      </c>
      <c r="E173" s="216" t="s">
        <v>266</v>
      </c>
      <c r="F173" s="217" t="s">
        <v>267</v>
      </c>
      <c r="G173" s="218" t="s">
        <v>147</v>
      </c>
      <c r="H173" s="219">
        <v>520</v>
      </c>
      <c r="I173" s="220"/>
      <c r="J173" s="220"/>
      <c r="K173" s="221">
        <f>ROUND(P173*H173,2)</f>
        <v>0</v>
      </c>
      <c r="L173" s="222"/>
      <c r="M173" s="41"/>
      <c r="N173" s="223" t="s">
        <v>1</v>
      </c>
      <c r="O173" s="224" t="s">
        <v>45</v>
      </c>
      <c r="P173" s="225">
        <f>I173+J173</f>
        <v>0</v>
      </c>
      <c r="Q173" s="225">
        <f>ROUND(I173*H173,2)</f>
        <v>0</v>
      </c>
      <c r="R173" s="225">
        <f>ROUND(J173*H173,2)</f>
        <v>0</v>
      </c>
      <c r="S173" s="88"/>
      <c r="T173" s="226">
        <f>S173*H173</f>
        <v>0</v>
      </c>
      <c r="U173" s="226">
        <v>0</v>
      </c>
      <c r="V173" s="226">
        <f>U173*H173</f>
        <v>0</v>
      </c>
      <c r="W173" s="226">
        <v>0</v>
      </c>
      <c r="X173" s="227">
        <f>W173*H173</f>
        <v>0</v>
      </c>
      <c r="Y173" s="35"/>
      <c r="Z173" s="35"/>
      <c r="AA173" s="35"/>
      <c r="AB173" s="35"/>
      <c r="AC173" s="35"/>
      <c r="AD173" s="35"/>
      <c r="AE173" s="35"/>
      <c r="AR173" s="228" t="s">
        <v>148</v>
      </c>
      <c r="AT173" s="228" t="s">
        <v>144</v>
      </c>
      <c r="AU173" s="228" t="s">
        <v>92</v>
      </c>
      <c r="AY173" s="14" t="s">
        <v>140</v>
      </c>
      <c r="BE173" s="229">
        <f>IF(O173="základní",K173,0)</f>
        <v>0</v>
      </c>
      <c r="BF173" s="229">
        <f>IF(O173="snížená",K173,0)</f>
        <v>0</v>
      </c>
      <c r="BG173" s="229">
        <f>IF(O173="zákl. přenesená",K173,0)</f>
        <v>0</v>
      </c>
      <c r="BH173" s="229">
        <f>IF(O173="sníž. přenesená",K173,0)</f>
        <v>0</v>
      </c>
      <c r="BI173" s="229">
        <f>IF(O173="nulová",K173,0)</f>
        <v>0</v>
      </c>
      <c r="BJ173" s="14" t="s">
        <v>90</v>
      </c>
      <c r="BK173" s="229">
        <f>ROUND(P173*H173,2)</f>
        <v>0</v>
      </c>
      <c r="BL173" s="14" t="s">
        <v>148</v>
      </c>
      <c r="BM173" s="228" t="s">
        <v>268</v>
      </c>
    </row>
    <row r="174" spans="1:47" s="2" customFormat="1" ht="12">
      <c r="A174" s="35"/>
      <c r="B174" s="36"/>
      <c r="C174" s="37"/>
      <c r="D174" s="230" t="s">
        <v>150</v>
      </c>
      <c r="E174" s="37"/>
      <c r="F174" s="231" t="s">
        <v>267</v>
      </c>
      <c r="G174" s="37"/>
      <c r="H174" s="37"/>
      <c r="I174" s="232"/>
      <c r="J174" s="232"/>
      <c r="K174" s="37"/>
      <c r="L174" s="37"/>
      <c r="M174" s="41"/>
      <c r="N174" s="233"/>
      <c r="O174" s="234"/>
      <c r="P174" s="88"/>
      <c r="Q174" s="88"/>
      <c r="R174" s="88"/>
      <c r="S174" s="88"/>
      <c r="T174" s="88"/>
      <c r="U174" s="88"/>
      <c r="V174" s="88"/>
      <c r="W174" s="88"/>
      <c r="X174" s="89"/>
      <c r="Y174" s="35"/>
      <c r="Z174" s="35"/>
      <c r="AA174" s="35"/>
      <c r="AB174" s="35"/>
      <c r="AC174" s="35"/>
      <c r="AD174" s="35"/>
      <c r="AE174" s="35"/>
      <c r="AT174" s="14" t="s">
        <v>150</v>
      </c>
      <c r="AU174" s="14" t="s">
        <v>92</v>
      </c>
    </row>
    <row r="175" spans="1:65" s="2" customFormat="1" ht="24.15" customHeight="1">
      <c r="A175" s="35"/>
      <c r="B175" s="36"/>
      <c r="C175" s="235" t="s">
        <v>269</v>
      </c>
      <c r="D175" s="235" t="s">
        <v>153</v>
      </c>
      <c r="E175" s="236" t="s">
        <v>270</v>
      </c>
      <c r="F175" s="237" t="s">
        <v>271</v>
      </c>
      <c r="G175" s="238" t="s">
        <v>147</v>
      </c>
      <c r="H175" s="239">
        <v>520</v>
      </c>
      <c r="I175" s="240"/>
      <c r="J175" s="241"/>
      <c r="K175" s="242">
        <f>ROUND(P175*H175,2)</f>
        <v>0</v>
      </c>
      <c r="L175" s="241"/>
      <c r="M175" s="243"/>
      <c r="N175" s="244" t="s">
        <v>1</v>
      </c>
      <c r="O175" s="224" t="s">
        <v>45</v>
      </c>
      <c r="P175" s="225">
        <f>I175+J175</f>
        <v>0</v>
      </c>
      <c r="Q175" s="225">
        <f>ROUND(I175*H175,2)</f>
        <v>0</v>
      </c>
      <c r="R175" s="225">
        <f>ROUND(J175*H175,2)</f>
        <v>0</v>
      </c>
      <c r="S175" s="88"/>
      <c r="T175" s="226">
        <f>S175*H175</f>
        <v>0</v>
      </c>
      <c r="U175" s="226">
        <v>0</v>
      </c>
      <c r="V175" s="226">
        <f>U175*H175</f>
        <v>0</v>
      </c>
      <c r="W175" s="226">
        <v>0</v>
      </c>
      <c r="X175" s="227">
        <f>W175*H175</f>
        <v>0</v>
      </c>
      <c r="Y175" s="35"/>
      <c r="Z175" s="35"/>
      <c r="AA175" s="35"/>
      <c r="AB175" s="35"/>
      <c r="AC175" s="35"/>
      <c r="AD175" s="35"/>
      <c r="AE175" s="35"/>
      <c r="AR175" s="228" t="s">
        <v>156</v>
      </c>
      <c r="AT175" s="228" t="s">
        <v>153</v>
      </c>
      <c r="AU175" s="228" t="s">
        <v>92</v>
      </c>
      <c r="AY175" s="14" t="s">
        <v>140</v>
      </c>
      <c r="BE175" s="229">
        <f>IF(O175="základní",K175,0)</f>
        <v>0</v>
      </c>
      <c r="BF175" s="229">
        <f>IF(O175="snížená",K175,0)</f>
        <v>0</v>
      </c>
      <c r="BG175" s="229">
        <f>IF(O175="zákl. přenesená",K175,0)</f>
        <v>0</v>
      </c>
      <c r="BH175" s="229">
        <f>IF(O175="sníž. přenesená",K175,0)</f>
        <v>0</v>
      </c>
      <c r="BI175" s="229">
        <f>IF(O175="nulová",K175,0)</f>
        <v>0</v>
      </c>
      <c r="BJ175" s="14" t="s">
        <v>90</v>
      </c>
      <c r="BK175" s="229">
        <f>ROUND(P175*H175,2)</f>
        <v>0</v>
      </c>
      <c r="BL175" s="14" t="s">
        <v>148</v>
      </c>
      <c r="BM175" s="228" t="s">
        <v>272</v>
      </c>
    </row>
    <row r="176" spans="1:47" s="2" customFormat="1" ht="12">
      <c r="A176" s="35"/>
      <c r="B176" s="36"/>
      <c r="C176" s="37"/>
      <c r="D176" s="230" t="s">
        <v>150</v>
      </c>
      <c r="E176" s="37"/>
      <c r="F176" s="231" t="s">
        <v>271</v>
      </c>
      <c r="G176" s="37"/>
      <c r="H176" s="37"/>
      <c r="I176" s="232"/>
      <c r="J176" s="232"/>
      <c r="K176" s="37"/>
      <c r="L176" s="37"/>
      <c r="M176" s="41"/>
      <c r="N176" s="233"/>
      <c r="O176" s="234"/>
      <c r="P176" s="88"/>
      <c r="Q176" s="88"/>
      <c r="R176" s="88"/>
      <c r="S176" s="88"/>
      <c r="T176" s="88"/>
      <c r="U176" s="88"/>
      <c r="V176" s="88"/>
      <c r="W176" s="88"/>
      <c r="X176" s="89"/>
      <c r="Y176" s="35"/>
      <c r="Z176" s="35"/>
      <c r="AA176" s="35"/>
      <c r="AB176" s="35"/>
      <c r="AC176" s="35"/>
      <c r="AD176" s="35"/>
      <c r="AE176" s="35"/>
      <c r="AT176" s="14" t="s">
        <v>150</v>
      </c>
      <c r="AU176" s="14" t="s">
        <v>92</v>
      </c>
    </row>
    <row r="177" spans="1:65" s="2" customFormat="1" ht="37.8" customHeight="1">
      <c r="A177" s="35"/>
      <c r="B177" s="36"/>
      <c r="C177" s="215" t="s">
        <v>273</v>
      </c>
      <c r="D177" s="215" t="s">
        <v>144</v>
      </c>
      <c r="E177" s="216" t="s">
        <v>274</v>
      </c>
      <c r="F177" s="217" t="s">
        <v>275</v>
      </c>
      <c r="G177" s="218" t="s">
        <v>147</v>
      </c>
      <c r="H177" s="219">
        <v>110</v>
      </c>
      <c r="I177" s="220"/>
      <c r="J177" s="220"/>
      <c r="K177" s="221">
        <f>ROUND(P177*H177,2)</f>
        <v>0</v>
      </c>
      <c r="L177" s="222"/>
      <c r="M177" s="41"/>
      <c r="N177" s="223" t="s">
        <v>1</v>
      </c>
      <c r="O177" s="224" t="s">
        <v>45</v>
      </c>
      <c r="P177" s="225">
        <f>I177+J177</f>
        <v>0</v>
      </c>
      <c r="Q177" s="225">
        <f>ROUND(I177*H177,2)</f>
        <v>0</v>
      </c>
      <c r="R177" s="225">
        <f>ROUND(J177*H177,2)</f>
        <v>0</v>
      </c>
      <c r="S177" s="88"/>
      <c r="T177" s="226">
        <f>S177*H177</f>
        <v>0</v>
      </c>
      <c r="U177" s="226">
        <v>0</v>
      </c>
      <c r="V177" s="226">
        <f>U177*H177</f>
        <v>0</v>
      </c>
      <c r="W177" s="226">
        <v>0</v>
      </c>
      <c r="X177" s="227">
        <f>W177*H177</f>
        <v>0</v>
      </c>
      <c r="Y177" s="35"/>
      <c r="Z177" s="35"/>
      <c r="AA177" s="35"/>
      <c r="AB177" s="35"/>
      <c r="AC177" s="35"/>
      <c r="AD177" s="35"/>
      <c r="AE177" s="35"/>
      <c r="AR177" s="228" t="s">
        <v>276</v>
      </c>
      <c r="AT177" s="228" t="s">
        <v>144</v>
      </c>
      <c r="AU177" s="228" t="s">
        <v>92</v>
      </c>
      <c r="AY177" s="14" t="s">
        <v>140</v>
      </c>
      <c r="BE177" s="229">
        <f>IF(O177="základní",K177,0)</f>
        <v>0</v>
      </c>
      <c r="BF177" s="229">
        <f>IF(O177="snížená",K177,0)</f>
        <v>0</v>
      </c>
      <c r="BG177" s="229">
        <f>IF(O177="zákl. přenesená",K177,0)</f>
        <v>0</v>
      </c>
      <c r="BH177" s="229">
        <f>IF(O177="sníž. přenesená",K177,0)</f>
        <v>0</v>
      </c>
      <c r="BI177" s="229">
        <f>IF(O177="nulová",K177,0)</f>
        <v>0</v>
      </c>
      <c r="BJ177" s="14" t="s">
        <v>90</v>
      </c>
      <c r="BK177" s="229">
        <f>ROUND(P177*H177,2)</f>
        <v>0</v>
      </c>
      <c r="BL177" s="14" t="s">
        <v>276</v>
      </c>
      <c r="BM177" s="228" t="s">
        <v>277</v>
      </c>
    </row>
    <row r="178" spans="1:47" s="2" customFormat="1" ht="12">
      <c r="A178" s="35"/>
      <c r="B178" s="36"/>
      <c r="C178" s="37"/>
      <c r="D178" s="230" t="s">
        <v>150</v>
      </c>
      <c r="E178" s="37"/>
      <c r="F178" s="231" t="s">
        <v>278</v>
      </c>
      <c r="G178" s="37"/>
      <c r="H178" s="37"/>
      <c r="I178" s="232"/>
      <c r="J178" s="232"/>
      <c r="K178" s="37"/>
      <c r="L178" s="37"/>
      <c r="M178" s="41"/>
      <c r="N178" s="233"/>
      <c r="O178" s="234"/>
      <c r="P178" s="88"/>
      <c r="Q178" s="88"/>
      <c r="R178" s="88"/>
      <c r="S178" s="88"/>
      <c r="T178" s="88"/>
      <c r="U178" s="88"/>
      <c r="V178" s="88"/>
      <c r="W178" s="88"/>
      <c r="X178" s="89"/>
      <c r="Y178" s="35"/>
      <c r="Z178" s="35"/>
      <c r="AA178" s="35"/>
      <c r="AB178" s="35"/>
      <c r="AC178" s="35"/>
      <c r="AD178" s="35"/>
      <c r="AE178" s="35"/>
      <c r="AT178" s="14" t="s">
        <v>150</v>
      </c>
      <c r="AU178" s="14" t="s">
        <v>92</v>
      </c>
    </row>
    <row r="179" spans="1:65" s="2" customFormat="1" ht="24.15" customHeight="1">
      <c r="A179" s="35"/>
      <c r="B179" s="36"/>
      <c r="C179" s="235" t="s">
        <v>279</v>
      </c>
      <c r="D179" s="235" t="s">
        <v>153</v>
      </c>
      <c r="E179" s="236" t="s">
        <v>280</v>
      </c>
      <c r="F179" s="237" t="s">
        <v>281</v>
      </c>
      <c r="G179" s="238" t="s">
        <v>147</v>
      </c>
      <c r="H179" s="239">
        <v>126.5</v>
      </c>
      <c r="I179" s="240"/>
      <c r="J179" s="241"/>
      <c r="K179" s="242">
        <f>ROUND(P179*H179,2)</f>
        <v>0</v>
      </c>
      <c r="L179" s="241"/>
      <c r="M179" s="243"/>
      <c r="N179" s="244" t="s">
        <v>1</v>
      </c>
      <c r="O179" s="224" t="s">
        <v>45</v>
      </c>
      <c r="P179" s="225">
        <f>I179+J179</f>
        <v>0</v>
      </c>
      <c r="Q179" s="225">
        <f>ROUND(I179*H179,2)</f>
        <v>0</v>
      </c>
      <c r="R179" s="225">
        <f>ROUND(J179*H179,2)</f>
        <v>0</v>
      </c>
      <c r="S179" s="88"/>
      <c r="T179" s="226">
        <f>S179*H179</f>
        <v>0</v>
      </c>
      <c r="U179" s="226">
        <v>0.00206</v>
      </c>
      <c r="V179" s="226">
        <f>U179*H179</f>
        <v>0.26059000000000004</v>
      </c>
      <c r="W179" s="226">
        <v>0</v>
      </c>
      <c r="X179" s="227">
        <f>W179*H179</f>
        <v>0</v>
      </c>
      <c r="Y179" s="35"/>
      <c r="Z179" s="35"/>
      <c r="AA179" s="35"/>
      <c r="AB179" s="35"/>
      <c r="AC179" s="35"/>
      <c r="AD179" s="35"/>
      <c r="AE179" s="35"/>
      <c r="AR179" s="228" t="s">
        <v>282</v>
      </c>
      <c r="AT179" s="228" t="s">
        <v>153</v>
      </c>
      <c r="AU179" s="228" t="s">
        <v>92</v>
      </c>
      <c r="AY179" s="14" t="s">
        <v>140</v>
      </c>
      <c r="BE179" s="229">
        <f>IF(O179="základní",K179,0)</f>
        <v>0</v>
      </c>
      <c r="BF179" s="229">
        <f>IF(O179="snížená",K179,0)</f>
        <v>0</v>
      </c>
      <c r="BG179" s="229">
        <f>IF(O179="zákl. přenesená",K179,0)</f>
        <v>0</v>
      </c>
      <c r="BH179" s="229">
        <f>IF(O179="sníž. přenesená",K179,0)</f>
        <v>0</v>
      </c>
      <c r="BI179" s="229">
        <f>IF(O179="nulová",K179,0)</f>
        <v>0</v>
      </c>
      <c r="BJ179" s="14" t="s">
        <v>90</v>
      </c>
      <c r="BK179" s="229">
        <f>ROUND(P179*H179,2)</f>
        <v>0</v>
      </c>
      <c r="BL179" s="14" t="s">
        <v>282</v>
      </c>
      <c r="BM179" s="228" t="s">
        <v>283</v>
      </c>
    </row>
    <row r="180" spans="1:47" s="2" customFormat="1" ht="12">
      <c r="A180" s="35"/>
      <c r="B180" s="36"/>
      <c r="C180" s="37"/>
      <c r="D180" s="230" t="s">
        <v>150</v>
      </c>
      <c r="E180" s="37"/>
      <c r="F180" s="231" t="s">
        <v>281</v>
      </c>
      <c r="G180" s="37"/>
      <c r="H180" s="37"/>
      <c r="I180" s="232"/>
      <c r="J180" s="232"/>
      <c r="K180" s="37"/>
      <c r="L180" s="37"/>
      <c r="M180" s="41"/>
      <c r="N180" s="233"/>
      <c r="O180" s="234"/>
      <c r="P180" s="88"/>
      <c r="Q180" s="88"/>
      <c r="R180" s="88"/>
      <c r="S180" s="88"/>
      <c r="T180" s="88"/>
      <c r="U180" s="88"/>
      <c r="V180" s="88"/>
      <c r="W180" s="88"/>
      <c r="X180" s="89"/>
      <c r="Y180" s="35"/>
      <c r="Z180" s="35"/>
      <c r="AA180" s="35"/>
      <c r="AB180" s="35"/>
      <c r="AC180" s="35"/>
      <c r="AD180" s="35"/>
      <c r="AE180" s="35"/>
      <c r="AT180" s="14" t="s">
        <v>150</v>
      </c>
      <c r="AU180" s="14" t="s">
        <v>92</v>
      </c>
    </row>
    <row r="181" spans="1:47" s="2" customFormat="1" ht="12">
      <c r="A181" s="35"/>
      <c r="B181" s="36"/>
      <c r="C181" s="37"/>
      <c r="D181" s="230" t="s">
        <v>284</v>
      </c>
      <c r="E181" s="37"/>
      <c r="F181" s="245" t="s">
        <v>285</v>
      </c>
      <c r="G181" s="37"/>
      <c r="H181" s="37"/>
      <c r="I181" s="232"/>
      <c r="J181" s="232"/>
      <c r="K181" s="37"/>
      <c r="L181" s="37"/>
      <c r="M181" s="41"/>
      <c r="N181" s="233"/>
      <c r="O181" s="234"/>
      <c r="P181" s="88"/>
      <c r="Q181" s="88"/>
      <c r="R181" s="88"/>
      <c r="S181" s="88"/>
      <c r="T181" s="88"/>
      <c r="U181" s="88"/>
      <c r="V181" s="88"/>
      <c r="W181" s="88"/>
      <c r="X181" s="89"/>
      <c r="Y181" s="35"/>
      <c r="Z181" s="35"/>
      <c r="AA181" s="35"/>
      <c r="AB181" s="35"/>
      <c r="AC181" s="35"/>
      <c r="AD181" s="35"/>
      <c r="AE181" s="35"/>
      <c r="AT181" s="14" t="s">
        <v>284</v>
      </c>
      <c r="AU181" s="14" t="s">
        <v>92</v>
      </c>
    </row>
    <row r="182" spans="1:65" s="2" customFormat="1" ht="33" customHeight="1">
      <c r="A182" s="35"/>
      <c r="B182" s="36"/>
      <c r="C182" s="215" t="s">
        <v>286</v>
      </c>
      <c r="D182" s="215" t="s">
        <v>144</v>
      </c>
      <c r="E182" s="216" t="s">
        <v>287</v>
      </c>
      <c r="F182" s="217" t="s">
        <v>288</v>
      </c>
      <c r="G182" s="218" t="s">
        <v>147</v>
      </c>
      <c r="H182" s="219">
        <v>50</v>
      </c>
      <c r="I182" s="220"/>
      <c r="J182" s="220"/>
      <c r="K182" s="221">
        <f>ROUND(P182*H182,2)</f>
        <v>0</v>
      </c>
      <c r="L182" s="222"/>
      <c r="M182" s="41"/>
      <c r="N182" s="223" t="s">
        <v>1</v>
      </c>
      <c r="O182" s="224" t="s">
        <v>45</v>
      </c>
      <c r="P182" s="225">
        <f>I182+J182</f>
        <v>0</v>
      </c>
      <c r="Q182" s="225">
        <f>ROUND(I182*H182,2)</f>
        <v>0</v>
      </c>
      <c r="R182" s="225">
        <f>ROUND(J182*H182,2)</f>
        <v>0</v>
      </c>
      <c r="S182" s="88"/>
      <c r="T182" s="226">
        <f>S182*H182</f>
        <v>0</v>
      </c>
      <c r="U182" s="226">
        <v>0</v>
      </c>
      <c r="V182" s="226">
        <f>U182*H182</f>
        <v>0</v>
      </c>
      <c r="W182" s="226">
        <v>0</v>
      </c>
      <c r="X182" s="227">
        <f>W182*H182</f>
        <v>0</v>
      </c>
      <c r="Y182" s="35"/>
      <c r="Z182" s="35"/>
      <c r="AA182" s="35"/>
      <c r="AB182" s="35"/>
      <c r="AC182" s="35"/>
      <c r="AD182" s="35"/>
      <c r="AE182" s="35"/>
      <c r="AR182" s="228" t="s">
        <v>208</v>
      </c>
      <c r="AT182" s="228" t="s">
        <v>144</v>
      </c>
      <c r="AU182" s="228" t="s">
        <v>92</v>
      </c>
      <c r="AY182" s="14" t="s">
        <v>140</v>
      </c>
      <c r="BE182" s="229">
        <f>IF(O182="základní",K182,0)</f>
        <v>0</v>
      </c>
      <c r="BF182" s="229">
        <f>IF(O182="snížená",K182,0)</f>
        <v>0</v>
      </c>
      <c r="BG182" s="229">
        <f>IF(O182="zákl. přenesená",K182,0)</f>
        <v>0</v>
      </c>
      <c r="BH182" s="229">
        <f>IF(O182="sníž. přenesená",K182,0)</f>
        <v>0</v>
      </c>
      <c r="BI182" s="229">
        <f>IF(O182="nulová",K182,0)</f>
        <v>0</v>
      </c>
      <c r="BJ182" s="14" t="s">
        <v>90</v>
      </c>
      <c r="BK182" s="229">
        <f>ROUND(P182*H182,2)</f>
        <v>0</v>
      </c>
      <c r="BL182" s="14" t="s">
        <v>208</v>
      </c>
      <c r="BM182" s="228" t="s">
        <v>289</v>
      </c>
    </row>
    <row r="183" spans="1:65" s="2" customFormat="1" ht="24.15" customHeight="1">
      <c r="A183" s="35"/>
      <c r="B183" s="36"/>
      <c r="C183" s="235" t="s">
        <v>290</v>
      </c>
      <c r="D183" s="235" t="s">
        <v>153</v>
      </c>
      <c r="E183" s="236" t="s">
        <v>291</v>
      </c>
      <c r="F183" s="237" t="s">
        <v>292</v>
      </c>
      <c r="G183" s="238" t="s">
        <v>147</v>
      </c>
      <c r="H183" s="239">
        <v>57.5</v>
      </c>
      <c r="I183" s="240"/>
      <c r="J183" s="241"/>
      <c r="K183" s="242">
        <f>ROUND(P183*H183,2)</f>
        <v>0</v>
      </c>
      <c r="L183" s="241"/>
      <c r="M183" s="243"/>
      <c r="N183" s="244" t="s">
        <v>1</v>
      </c>
      <c r="O183" s="224" t="s">
        <v>45</v>
      </c>
      <c r="P183" s="225">
        <f>I183+J183</f>
        <v>0</v>
      </c>
      <c r="Q183" s="225">
        <f>ROUND(I183*H183,2)</f>
        <v>0</v>
      </c>
      <c r="R183" s="225">
        <f>ROUND(J183*H183,2)</f>
        <v>0</v>
      </c>
      <c r="S183" s="88"/>
      <c r="T183" s="226">
        <f>S183*H183</f>
        <v>0</v>
      </c>
      <c r="U183" s="226">
        <v>7E-05</v>
      </c>
      <c r="V183" s="226">
        <f>U183*H183</f>
        <v>0.004025</v>
      </c>
      <c r="W183" s="226">
        <v>0</v>
      </c>
      <c r="X183" s="227">
        <f>W183*H183</f>
        <v>0</v>
      </c>
      <c r="Y183" s="35"/>
      <c r="Z183" s="35"/>
      <c r="AA183" s="35"/>
      <c r="AB183" s="35"/>
      <c r="AC183" s="35"/>
      <c r="AD183" s="35"/>
      <c r="AE183" s="35"/>
      <c r="AR183" s="228" t="s">
        <v>293</v>
      </c>
      <c r="AT183" s="228" t="s">
        <v>153</v>
      </c>
      <c r="AU183" s="228" t="s">
        <v>92</v>
      </c>
      <c r="AY183" s="14" t="s">
        <v>140</v>
      </c>
      <c r="BE183" s="229">
        <f>IF(O183="základní",K183,0)</f>
        <v>0</v>
      </c>
      <c r="BF183" s="229">
        <f>IF(O183="snížená",K183,0)</f>
        <v>0</v>
      </c>
      <c r="BG183" s="229">
        <f>IF(O183="zákl. přenesená",K183,0)</f>
        <v>0</v>
      </c>
      <c r="BH183" s="229">
        <f>IF(O183="sníž. přenesená",K183,0)</f>
        <v>0</v>
      </c>
      <c r="BI183" s="229">
        <f>IF(O183="nulová",K183,0)</f>
        <v>0</v>
      </c>
      <c r="BJ183" s="14" t="s">
        <v>90</v>
      </c>
      <c r="BK183" s="229">
        <f>ROUND(P183*H183,2)</f>
        <v>0</v>
      </c>
      <c r="BL183" s="14" t="s">
        <v>208</v>
      </c>
      <c r="BM183" s="228" t="s">
        <v>294</v>
      </c>
    </row>
    <row r="184" spans="1:65" s="2" customFormat="1" ht="33" customHeight="1">
      <c r="A184" s="35"/>
      <c r="B184" s="36"/>
      <c r="C184" s="215" t="s">
        <v>8</v>
      </c>
      <c r="D184" s="215" t="s">
        <v>144</v>
      </c>
      <c r="E184" s="216" t="s">
        <v>295</v>
      </c>
      <c r="F184" s="217" t="s">
        <v>296</v>
      </c>
      <c r="G184" s="218" t="s">
        <v>147</v>
      </c>
      <c r="H184" s="219">
        <v>20</v>
      </c>
      <c r="I184" s="220"/>
      <c r="J184" s="220"/>
      <c r="K184" s="221">
        <f>ROUND(P184*H184,2)</f>
        <v>0</v>
      </c>
      <c r="L184" s="222"/>
      <c r="M184" s="41"/>
      <c r="N184" s="223" t="s">
        <v>1</v>
      </c>
      <c r="O184" s="224" t="s">
        <v>45</v>
      </c>
      <c r="P184" s="225">
        <f>I184+J184</f>
        <v>0</v>
      </c>
      <c r="Q184" s="225">
        <f>ROUND(I184*H184,2)</f>
        <v>0</v>
      </c>
      <c r="R184" s="225">
        <f>ROUND(J184*H184,2)</f>
        <v>0</v>
      </c>
      <c r="S184" s="88"/>
      <c r="T184" s="226">
        <f>S184*H184</f>
        <v>0</v>
      </c>
      <c r="U184" s="226">
        <v>0</v>
      </c>
      <c r="V184" s="226">
        <f>U184*H184</f>
        <v>0</v>
      </c>
      <c r="W184" s="226">
        <v>0</v>
      </c>
      <c r="X184" s="227">
        <f>W184*H184</f>
        <v>0</v>
      </c>
      <c r="Y184" s="35"/>
      <c r="Z184" s="35"/>
      <c r="AA184" s="35"/>
      <c r="AB184" s="35"/>
      <c r="AC184" s="35"/>
      <c r="AD184" s="35"/>
      <c r="AE184" s="35"/>
      <c r="AR184" s="228" t="s">
        <v>208</v>
      </c>
      <c r="AT184" s="228" t="s">
        <v>144</v>
      </c>
      <c r="AU184" s="228" t="s">
        <v>92</v>
      </c>
      <c r="AY184" s="14" t="s">
        <v>140</v>
      </c>
      <c r="BE184" s="229">
        <f>IF(O184="základní",K184,0)</f>
        <v>0</v>
      </c>
      <c r="BF184" s="229">
        <f>IF(O184="snížená",K184,0)</f>
        <v>0</v>
      </c>
      <c r="BG184" s="229">
        <f>IF(O184="zákl. přenesená",K184,0)</f>
        <v>0</v>
      </c>
      <c r="BH184" s="229">
        <f>IF(O184="sníž. přenesená",K184,0)</f>
        <v>0</v>
      </c>
      <c r="BI184" s="229">
        <f>IF(O184="nulová",K184,0)</f>
        <v>0</v>
      </c>
      <c r="BJ184" s="14" t="s">
        <v>90</v>
      </c>
      <c r="BK184" s="229">
        <f>ROUND(P184*H184,2)</f>
        <v>0</v>
      </c>
      <c r="BL184" s="14" t="s">
        <v>208</v>
      </c>
      <c r="BM184" s="228" t="s">
        <v>297</v>
      </c>
    </row>
    <row r="185" spans="1:65" s="2" customFormat="1" ht="24.15" customHeight="1">
      <c r="A185" s="35"/>
      <c r="B185" s="36"/>
      <c r="C185" s="235" t="s">
        <v>298</v>
      </c>
      <c r="D185" s="235" t="s">
        <v>153</v>
      </c>
      <c r="E185" s="236" t="s">
        <v>299</v>
      </c>
      <c r="F185" s="237" t="s">
        <v>300</v>
      </c>
      <c r="G185" s="238" t="s">
        <v>147</v>
      </c>
      <c r="H185" s="239">
        <v>23</v>
      </c>
      <c r="I185" s="240"/>
      <c r="J185" s="241"/>
      <c r="K185" s="242">
        <f>ROUND(P185*H185,2)</f>
        <v>0</v>
      </c>
      <c r="L185" s="241"/>
      <c r="M185" s="243"/>
      <c r="N185" s="244" t="s">
        <v>1</v>
      </c>
      <c r="O185" s="224" t="s">
        <v>45</v>
      </c>
      <c r="P185" s="225">
        <f>I185+J185</f>
        <v>0</v>
      </c>
      <c r="Q185" s="225">
        <f>ROUND(I185*H185,2)</f>
        <v>0</v>
      </c>
      <c r="R185" s="225">
        <f>ROUND(J185*H185,2)</f>
        <v>0</v>
      </c>
      <c r="S185" s="88"/>
      <c r="T185" s="226">
        <f>S185*H185</f>
        <v>0</v>
      </c>
      <c r="U185" s="226">
        <v>0.00025</v>
      </c>
      <c r="V185" s="226">
        <f>U185*H185</f>
        <v>0.00575</v>
      </c>
      <c r="W185" s="226">
        <v>0</v>
      </c>
      <c r="X185" s="227">
        <f>W185*H185</f>
        <v>0</v>
      </c>
      <c r="Y185" s="35"/>
      <c r="Z185" s="35"/>
      <c r="AA185" s="35"/>
      <c r="AB185" s="35"/>
      <c r="AC185" s="35"/>
      <c r="AD185" s="35"/>
      <c r="AE185" s="35"/>
      <c r="AR185" s="228" t="s">
        <v>293</v>
      </c>
      <c r="AT185" s="228" t="s">
        <v>153</v>
      </c>
      <c r="AU185" s="228" t="s">
        <v>92</v>
      </c>
      <c r="AY185" s="14" t="s">
        <v>140</v>
      </c>
      <c r="BE185" s="229">
        <f>IF(O185="základní",K185,0)</f>
        <v>0</v>
      </c>
      <c r="BF185" s="229">
        <f>IF(O185="snížená",K185,0)</f>
        <v>0</v>
      </c>
      <c r="BG185" s="229">
        <f>IF(O185="zákl. přenesená",K185,0)</f>
        <v>0</v>
      </c>
      <c r="BH185" s="229">
        <f>IF(O185="sníž. přenesená",K185,0)</f>
        <v>0</v>
      </c>
      <c r="BI185" s="229">
        <f>IF(O185="nulová",K185,0)</f>
        <v>0</v>
      </c>
      <c r="BJ185" s="14" t="s">
        <v>90</v>
      </c>
      <c r="BK185" s="229">
        <f>ROUND(P185*H185,2)</f>
        <v>0</v>
      </c>
      <c r="BL185" s="14" t="s">
        <v>208</v>
      </c>
      <c r="BM185" s="228" t="s">
        <v>301</v>
      </c>
    </row>
    <row r="186" spans="1:65" s="2" customFormat="1" ht="33" customHeight="1">
      <c r="A186" s="35"/>
      <c r="B186" s="36"/>
      <c r="C186" s="215" t="s">
        <v>302</v>
      </c>
      <c r="D186" s="215" t="s">
        <v>144</v>
      </c>
      <c r="E186" s="216" t="s">
        <v>303</v>
      </c>
      <c r="F186" s="217" t="s">
        <v>304</v>
      </c>
      <c r="G186" s="218" t="s">
        <v>147</v>
      </c>
      <c r="H186" s="219">
        <v>20</v>
      </c>
      <c r="I186" s="220"/>
      <c r="J186" s="220"/>
      <c r="K186" s="221">
        <f>ROUND(P186*H186,2)</f>
        <v>0</v>
      </c>
      <c r="L186" s="222"/>
      <c r="M186" s="41"/>
      <c r="N186" s="223" t="s">
        <v>1</v>
      </c>
      <c r="O186" s="224" t="s">
        <v>45</v>
      </c>
      <c r="P186" s="225">
        <f>I186+J186</f>
        <v>0</v>
      </c>
      <c r="Q186" s="225">
        <f>ROUND(I186*H186,2)</f>
        <v>0</v>
      </c>
      <c r="R186" s="225">
        <f>ROUND(J186*H186,2)</f>
        <v>0</v>
      </c>
      <c r="S186" s="88"/>
      <c r="T186" s="226">
        <f>S186*H186</f>
        <v>0</v>
      </c>
      <c r="U186" s="226">
        <v>0</v>
      </c>
      <c r="V186" s="226">
        <f>U186*H186</f>
        <v>0</v>
      </c>
      <c r="W186" s="226">
        <v>0</v>
      </c>
      <c r="X186" s="227">
        <f>W186*H186</f>
        <v>0</v>
      </c>
      <c r="Y186" s="35"/>
      <c r="Z186" s="35"/>
      <c r="AA186" s="35"/>
      <c r="AB186" s="35"/>
      <c r="AC186" s="35"/>
      <c r="AD186" s="35"/>
      <c r="AE186" s="35"/>
      <c r="AR186" s="228" t="s">
        <v>208</v>
      </c>
      <c r="AT186" s="228" t="s">
        <v>144</v>
      </c>
      <c r="AU186" s="228" t="s">
        <v>92</v>
      </c>
      <c r="AY186" s="14" t="s">
        <v>140</v>
      </c>
      <c r="BE186" s="229">
        <f>IF(O186="základní",K186,0)</f>
        <v>0</v>
      </c>
      <c r="BF186" s="229">
        <f>IF(O186="snížená",K186,0)</f>
        <v>0</v>
      </c>
      <c r="BG186" s="229">
        <f>IF(O186="zákl. přenesená",K186,0)</f>
        <v>0</v>
      </c>
      <c r="BH186" s="229">
        <f>IF(O186="sníž. přenesená",K186,0)</f>
        <v>0</v>
      </c>
      <c r="BI186" s="229">
        <f>IF(O186="nulová",K186,0)</f>
        <v>0</v>
      </c>
      <c r="BJ186" s="14" t="s">
        <v>90</v>
      </c>
      <c r="BK186" s="229">
        <f>ROUND(P186*H186,2)</f>
        <v>0</v>
      </c>
      <c r="BL186" s="14" t="s">
        <v>208</v>
      </c>
      <c r="BM186" s="228" t="s">
        <v>305</v>
      </c>
    </row>
    <row r="187" spans="1:65" s="2" customFormat="1" ht="24.15" customHeight="1">
      <c r="A187" s="35"/>
      <c r="B187" s="36"/>
      <c r="C187" s="235" t="s">
        <v>306</v>
      </c>
      <c r="D187" s="235" t="s">
        <v>153</v>
      </c>
      <c r="E187" s="236" t="s">
        <v>307</v>
      </c>
      <c r="F187" s="237" t="s">
        <v>308</v>
      </c>
      <c r="G187" s="238" t="s">
        <v>147</v>
      </c>
      <c r="H187" s="239">
        <v>23</v>
      </c>
      <c r="I187" s="240"/>
      <c r="J187" s="241"/>
      <c r="K187" s="242">
        <f>ROUND(P187*H187,2)</f>
        <v>0</v>
      </c>
      <c r="L187" s="241"/>
      <c r="M187" s="243"/>
      <c r="N187" s="244" t="s">
        <v>1</v>
      </c>
      <c r="O187" s="224" t="s">
        <v>45</v>
      </c>
      <c r="P187" s="225">
        <f>I187+J187</f>
        <v>0</v>
      </c>
      <c r="Q187" s="225">
        <f>ROUND(I187*H187,2)</f>
        <v>0</v>
      </c>
      <c r="R187" s="225">
        <f>ROUND(J187*H187,2)</f>
        <v>0</v>
      </c>
      <c r="S187" s="88"/>
      <c r="T187" s="226">
        <f>S187*H187</f>
        <v>0</v>
      </c>
      <c r="U187" s="226">
        <v>0.00111</v>
      </c>
      <c r="V187" s="226">
        <f>U187*H187</f>
        <v>0.02553</v>
      </c>
      <c r="W187" s="226">
        <v>0</v>
      </c>
      <c r="X187" s="227">
        <f>W187*H187</f>
        <v>0</v>
      </c>
      <c r="Y187" s="35"/>
      <c r="Z187" s="35"/>
      <c r="AA187" s="35"/>
      <c r="AB187" s="35"/>
      <c r="AC187" s="35"/>
      <c r="AD187" s="35"/>
      <c r="AE187" s="35"/>
      <c r="AR187" s="228" t="s">
        <v>293</v>
      </c>
      <c r="AT187" s="228" t="s">
        <v>153</v>
      </c>
      <c r="AU187" s="228" t="s">
        <v>92</v>
      </c>
      <c r="AY187" s="14" t="s">
        <v>140</v>
      </c>
      <c r="BE187" s="229">
        <f>IF(O187="základní",K187,0)</f>
        <v>0</v>
      </c>
      <c r="BF187" s="229">
        <f>IF(O187="snížená",K187,0)</f>
        <v>0</v>
      </c>
      <c r="BG187" s="229">
        <f>IF(O187="zákl. přenesená",K187,0)</f>
        <v>0</v>
      </c>
      <c r="BH187" s="229">
        <f>IF(O187="sníž. přenesená",K187,0)</f>
        <v>0</v>
      </c>
      <c r="BI187" s="229">
        <f>IF(O187="nulová",K187,0)</f>
        <v>0</v>
      </c>
      <c r="BJ187" s="14" t="s">
        <v>90</v>
      </c>
      <c r="BK187" s="229">
        <f>ROUND(P187*H187,2)</f>
        <v>0</v>
      </c>
      <c r="BL187" s="14" t="s">
        <v>208</v>
      </c>
      <c r="BM187" s="228" t="s">
        <v>309</v>
      </c>
    </row>
    <row r="188" spans="1:65" s="2" customFormat="1" ht="24.15" customHeight="1">
      <c r="A188" s="35"/>
      <c r="B188" s="36"/>
      <c r="C188" s="215" t="s">
        <v>310</v>
      </c>
      <c r="D188" s="215" t="s">
        <v>144</v>
      </c>
      <c r="E188" s="216" t="s">
        <v>311</v>
      </c>
      <c r="F188" s="217" t="s">
        <v>312</v>
      </c>
      <c r="G188" s="218" t="s">
        <v>147</v>
      </c>
      <c r="H188" s="219">
        <v>55</v>
      </c>
      <c r="I188" s="220"/>
      <c r="J188" s="220"/>
      <c r="K188" s="221">
        <f>ROUND(P188*H188,2)</f>
        <v>0</v>
      </c>
      <c r="L188" s="222"/>
      <c r="M188" s="41"/>
      <c r="N188" s="223" t="s">
        <v>1</v>
      </c>
      <c r="O188" s="224" t="s">
        <v>45</v>
      </c>
      <c r="P188" s="225">
        <f>I188+J188</f>
        <v>0</v>
      </c>
      <c r="Q188" s="225">
        <f>ROUND(I188*H188,2)</f>
        <v>0</v>
      </c>
      <c r="R188" s="225">
        <f>ROUND(J188*H188,2)</f>
        <v>0</v>
      </c>
      <c r="S188" s="88"/>
      <c r="T188" s="226">
        <f>S188*H188</f>
        <v>0</v>
      </c>
      <c r="U188" s="226">
        <v>0</v>
      </c>
      <c r="V188" s="226">
        <f>U188*H188</f>
        <v>0</v>
      </c>
      <c r="W188" s="226">
        <v>0</v>
      </c>
      <c r="X188" s="227">
        <f>W188*H188</f>
        <v>0</v>
      </c>
      <c r="Y188" s="35"/>
      <c r="Z188" s="35"/>
      <c r="AA188" s="35"/>
      <c r="AB188" s="35"/>
      <c r="AC188" s="35"/>
      <c r="AD188" s="35"/>
      <c r="AE188" s="35"/>
      <c r="AR188" s="228" t="s">
        <v>208</v>
      </c>
      <c r="AT188" s="228" t="s">
        <v>144</v>
      </c>
      <c r="AU188" s="228" t="s">
        <v>92</v>
      </c>
      <c r="AY188" s="14" t="s">
        <v>140</v>
      </c>
      <c r="BE188" s="229">
        <f>IF(O188="základní",K188,0)</f>
        <v>0</v>
      </c>
      <c r="BF188" s="229">
        <f>IF(O188="snížená",K188,0)</f>
        <v>0</v>
      </c>
      <c r="BG188" s="229">
        <f>IF(O188="zákl. přenesená",K188,0)</f>
        <v>0</v>
      </c>
      <c r="BH188" s="229">
        <f>IF(O188="sníž. přenesená",K188,0)</f>
        <v>0</v>
      </c>
      <c r="BI188" s="229">
        <f>IF(O188="nulová",K188,0)</f>
        <v>0</v>
      </c>
      <c r="BJ188" s="14" t="s">
        <v>90</v>
      </c>
      <c r="BK188" s="229">
        <f>ROUND(P188*H188,2)</f>
        <v>0</v>
      </c>
      <c r="BL188" s="14" t="s">
        <v>208</v>
      </c>
      <c r="BM188" s="228" t="s">
        <v>313</v>
      </c>
    </row>
    <row r="189" spans="1:65" s="2" customFormat="1" ht="16.5" customHeight="1">
      <c r="A189" s="35"/>
      <c r="B189" s="36"/>
      <c r="C189" s="235" t="s">
        <v>314</v>
      </c>
      <c r="D189" s="235" t="s">
        <v>153</v>
      </c>
      <c r="E189" s="236" t="s">
        <v>315</v>
      </c>
      <c r="F189" s="237" t="s">
        <v>316</v>
      </c>
      <c r="G189" s="238" t="s">
        <v>147</v>
      </c>
      <c r="H189" s="239">
        <v>55</v>
      </c>
      <c r="I189" s="240"/>
      <c r="J189" s="241"/>
      <c r="K189" s="242">
        <f>ROUND(P189*H189,2)</f>
        <v>0</v>
      </c>
      <c r="L189" s="241"/>
      <c r="M189" s="243"/>
      <c r="N189" s="244" t="s">
        <v>1</v>
      </c>
      <c r="O189" s="224" t="s">
        <v>45</v>
      </c>
      <c r="P189" s="225">
        <f>I189+J189</f>
        <v>0</v>
      </c>
      <c r="Q189" s="225">
        <f>ROUND(I189*H189,2)</f>
        <v>0</v>
      </c>
      <c r="R189" s="225">
        <f>ROUND(J189*H189,2)</f>
        <v>0</v>
      </c>
      <c r="S189" s="88"/>
      <c r="T189" s="226">
        <f>S189*H189</f>
        <v>0</v>
      </c>
      <c r="U189" s="226">
        <v>0</v>
      </c>
      <c r="V189" s="226">
        <f>U189*H189</f>
        <v>0</v>
      </c>
      <c r="W189" s="226">
        <v>0</v>
      </c>
      <c r="X189" s="227">
        <f>W189*H189</f>
        <v>0</v>
      </c>
      <c r="Y189" s="35"/>
      <c r="Z189" s="35"/>
      <c r="AA189" s="35"/>
      <c r="AB189" s="35"/>
      <c r="AC189" s="35"/>
      <c r="AD189" s="35"/>
      <c r="AE189" s="35"/>
      <c r="AR189" s="228" t="s">
        <v>293</v>
      </c>
      <c r="AT189" s="228" t="s">
        <v>153</v>
      </c>
      <c r="AU189" s="228" t="s">
        <v>92</v>
      </c>
      <c r="AY189" s="14" t="s">
        <v>140</v>
      </c>
      <c r="BE189" s="229">
        <f>IF(O189="základní",K189,0)</f>
        <v>0</v>
      </c>
      <c r="BF189" s="229">
        <f>IF(O189="snížená",K189,0)</f>
        <v>0</v>
      </c>
      <c r="BG189" s="229">
        <f>IF(O189="zákl. přenesená",K189,0)</f>
        <v>0</v>
      </c>
      <c r="BH189" s="229">
        <f>IF(O189="sníž. přenesená",K189,0)</f>
        <v>0</v>
      </c>
      <c r="BI189" s="229">
        <f>IF(O189="nulová",K189,0)</f>
        <v>0</v>
      </c>
      <c r="BJ189" s="14" t="s">
        <v>90</v>
      </c>
      <c r="BK189" s="229">
        <f>ROUND(P189*H189,2)</f>
        <v>0</v>
      </c>
      <c r="BL189" s="14" t="s">
        <v>208</v>
      </c>
      <c r="BM189" s="228" t="s">
        <v>317</v>
      </c>
    </row>
    <row r="190" spans="1:65" s="2" customFormat="1" ht="24.15" customHeight="1">
      <c r="A190" s="35"/>
      <c r="B190" s="36"/>
      <c r="C190" s="215" t="s">
        <v>318</v>
      </c>
      <c r="D190" s="215" t="s">
        <v>144</v>
      </c>
      <c r="E190" s="216" t="s">
        <v>311</v>
      </c>
      <c r="F190" s="217" t="s">
        <v>312</v>
      </c>
      <c r="G190" s="218" t="s">
        <v>147</v>
      </c>
      <c r="H190" s="219">
        <v>75</v>
      </c>
      <c r="I190" s="220"/>
      <c r="J190" s="220"/>
      <c r="K190" s="221">
        <f>ROUND(P190*H190,2)</f>
        <v>0</v>
      </c>
      <c r="L190" s="222"/>
      <c r="M190" s="41"/>
      <c r="N190" s="223" t="s">
        <v>1</v>
      </c>
      <c r="O190" s="224" t="s">
        <v>45</v>
      </c>
      <c r="P190" s="225">
        <f>I190+J190</f>
        <v>0</v>
      </c>
      <c r="Q190" s="225">
        <f>ROUND(I190*H190,2)</f>
        <v>0</v>
      </c>
      <c r="R190" s="225">
        <f>ROUND(J190*H190,2)</f>
        <v>0</v>
      </c>
      <c r="S190" s="88"/>
      <c r="T190" s="226">
        <f>S190*H190</f>
        <v>0</v>
      </c>
      <c r="U190" s="226">
        <v>0</v>
      </c>
      <c r="V190" s="226">
        <f>U190*H190</f>
        <v>0</v>
      </c>
      <c r="W190" s="226">
        <v>0</v>
      </c>
      <c r="X190" s="227">
        <f>W190*H190</f>
        <v>0</v>
      </c>
      <c r="Y190" s="35"/>
      <c r="Z190" s="35"/>
      <c r="AA190" s="35"/>
      <c r="AB190" s="35"/>
      <c r="AC190" s="35"/>
      <c r="AD190" s="35"/>
      <c r="AE190" s="35"/>
      <c r="AR190" s="228" t="s">
        <v>148</v>
      </c>
      <c r="AT190" s="228" t="s">
        <v>144</v>
      </c>
      <c r="AU190" s="228" t="s">
        <v>92</v>
      </c>
      <c r="AY190" s="14" t="s">
        <v>140</v>
      </c>
      <c r="BE190" s="229">
        <f>IF(O190="základní",K190,0)</f>
        <v>0</v>
      </c>
      <c r="BF190" s="229">
        <f>IF(O190="snížená",K190,0)</f>
        <v>0</v>
      </c>
      <c r="BG190" s="229">
        <f>IF(O190="zákl. přenesená",K190,0)</f>
        <v>0</v>
      </c>
      <c r="BH190" s="229">
        <f>IF(O190="sníž. přenesená",K190,0)</f>
        <v>0</v>
      </c>
      <c r="BI190" s="229">
        <f>IF(O190="nulová",K190,0)</f>
        <v>0</v>
      </c>
      <c r="BJ190" s="14" t="s">
        <v>90</v>
      </c>
      <c r="BK190" s="229">
        <f>ROUND(P190*H190,2)</f>
        <v>0</v>
      </c>
      <c r="BL190" s="14" t="s">
        <v>148</v>
      </c>
      <c r="BM190" s="228" t="s">
        <v>319</v>
      </c>
    </row>
    <row r="191" spans="1:65" s="2" customFormat="1" ht="16.5" customHeight="1">
      <c r="A191" s="35"/>
      <c r="B191" s="36"/>
      <c r="C191" s="235" t="s">
        <v>320</v>
      </c>
      <c r="D191" s="235" t="s">
        <v>153</v>
      </c>
      <c r="E191" s="236" t="s">
        <v>321</v>
      </c>
      <c r="F191" s="237" t="s">
        <v>322</v>
      </c>
      <c r="G191" s="238" t="s">
        <v>147</v>
      </c>
      <c r="H191" s="239">
        <v>75</v>
      </c>
      <c r="I191" s="240"/>
      <c r="J191" s="241"/>
      <c r="K191" s="242">
        <f>ROUND(P191*H191,2)</f>
        <v>0</v>
      </c>
      <c r="L191" s="241"/>
      <c r="M191" s="243"/>
      <c r="N191" s="244" t="s">
        <v>1</v>
      </c>
      <c r="O191" s="224" t="s">
        <v>45</v>
      </c>
      <c r="P191" s="225">
        <f>I191+J191</f>
        <v>0</v>
      </c>
      <c r="Q191" s="225">
        <f>ROUND(I191*H191,2)</f>
        <v>0</v>
      </c>
      <c r="R191" s="225">
        <f>ROUND(J191*H191,2)</f>
        <v>0</v>
      </c>
      <c r="S191" s="88"/>
      <c r="T191" s="226">
        <f>S191*H191</f>
        <v>0</v>
      </c>
      <c r="U191" s="226">
        <v>0</v>
      </c>
      <c r="V191" s="226">
        <f>U191*H191</f>
        <v>0</v>
      </c>
      <c r="W191" s="226">
        <v>0</v>
      </c>
      <c r="X191" s="227">
        <f>W191*H191</f>
        <v>0</v>
      </c>
      <c r="Y191" s="35"/>
      <c r="Z191" s="35"/>
      <c r="AA191" s="35"/>
      <c r="AB191" s="35"/>
      <c r="AC191" s="35"/>
      <c r="AD191" s="35"/>
      <c r="AE191" s="35"/>
      <c r="AR191" s="228" t="s">
        <v>156</v>
      </c>
      <c r="AT191" s="228" t="s">
        <v>153</v>
      </c>
      <c r="AU191" s="228" t="s">
        <v>92</v>
      </c>
      <c r="AY191" s="14" t="s">
        <v>140</v>
      </c>
      <c r="BE191" s="229">
        <f>IF(O191="základní",K191,0)</f>
        <v>0</v>
      </c>
      <c r="BF191" s="229">
        <f>IF(O191="snížená",K191,0)</f>
        <v>0</v>
      </c>
      <c r="BG191" s="229">
        <f>IF(O191="zákl. přenesená",K191,0)</f>
        <v>0</v>
      </c>
      <c r="BH191" s="229">
        <f>IF(O191="sníž. přenesená",K191,0)</f>
        <v>0</v>
      </c>
      <c r="BI191" s="229">
        <f>IF(O191="nulová",K191,0)</f>
        <v>0</v>
      </c>
      <c r="BJ191" s="14" t="s">
        <v>90</v>
      </c>
      <c r="BK191" s="229">
        <f>ROUND(P191*H191,2)</f>
        <v>0</v>
      </c>
      <c r="BL191" s="14" t="s">
        <v>148</v>
      </c>
      <c r="BM191" s="228" t="s">
        <v>323</v>
      </c>
    </row>
    <row r="192" spans="1:65" s="2" customFormat="1" ht="24.15" customHeight="1">
      <c r="A192" s="35"/>
      <c r="B192" s="36"/>
      <c r="C192" s="215" t="s">
        <v>324</v>
      </c>
      <c r="D192" s="215" t="s">
        <v>144</v>
      </c>
      <c r="E192" s="216" t="s">
        <v>325</v>
      </c>
      <c r="F192" s="217" t="s">
        <v>326</v>
      </c>
      <c r="G192" s="218" t="s">
        <v>147</v>
      </c>
      <c r="H192" s="219">
        <v>20</v>
      </c>
      <c r="I192" s="220"/>
      <c r="J192" s="220"/>
      <c r="K192" s="221">
        <f>ROUND(P192*H192,2)</f>
        <v>0</v>
      </c>
      <c r="L192" s="222"/>
      <c r="M192" s="41"/>
      <c r="N192" s="223" t="s">
        <v>1</v>
      </c>
      <c r="O192" s="224" t="s">
        <v>45</v>
      </c>
      <c r="P192" s="225">
        <f>I192+J192</f>
        <v>0</v>
      </c>
      <c r="Q192" s="225">
        <f>ROUND(I192*H192,2)</f>
        <v>0</v>
      </c>
      <c r="R192" s="225">
        <f>ROUND(J192*H192,2)</f>
        <v>0</v>
      </c>
      <c r="S192" s="88"/>
      <c r="T192" s="226">
        <f>S192*H192</f>
        <v>0</v>
      </c>
      <c r="U192" s="226">
        <v>0</v>
      </c>
      <c r="V192" s="226">
        <f>U192*H192</f>
        <v>0</v>
      </c>
      <c r="W192" s="226">
        <v>0</v>
      </c>
      <c r="X192" s="227">
        <f>W192*H192</f>
        <v>0</v>
      </c>
      <c r="Y192" s="35"/>
      <c r="Z192" s="35"/>
      <c r="AA192" s="35"/>
      <c r="AB192" s="35"/>
      <c r="AC192" s="35"/>
      <c r="AD192" s="35"/>
      <c r="AE192" s="35"/>
      <c r="AR192" s="228" t="s">
        <v>208</v>
      </c>
      <c r="AT192" s="228" t="s">
        <v>144</v>
      </c>
      <c r="AU192" s="228" t="s">
        <v>92</v>
      </c>
      <c r="AY192" s="14" t="s">
        <v>140</v>
      </c>
      <c r="BE192" s="229">
        <f>IF(O192="základní",K192,0)</f>
        <v>0</v>
      </c>
      <c r="BF192" s="229">
        <f>IF(O192="snížená",K192,0)</f>
        <v>0</v>
      </c>
      <c r="BG192" s="229">
        <f>IF(O192="zákl. přenesená",K192,0)</f>
        <v>0</v>
      </c>
      <c r="BH192" s="229">
        <f>IF(O192="sníž. přenesená",K192,0)</f>
        <v>0</v>
      </c>
      <c r="BI192" s="229">
        <f>IF(O192="nulová",K192,0)</f>
        <v>0</v>
      </c>
      <c r="BJ192" s="14" t="s">
        <v>90</v>
      </c>
      <c r="BK192" s="229">
        <f>ROUND(P192*H192,2)</f>
        <v>0</v>
      </c>
      <c r="BL192" s="14" t="s">
        <v>208</v>
      </c>
      <c r="BM192" s="228" t="s">
        <v>327</v>
      </c>
    </row>
    <row r="193" spans="1:65" s="2" customFormat="1" ht="24.15" customHeight="1">
      <c r="A193" s="35"/>
      <c r="B193" s="36"/>
      <c r="C193" s="235" t="s">
        <v>293</v>
      </c>
      <c r="D193" s="235" t="s">
        <v>153</v>
      </c>
      <c r="E193" s="236" t="s">
        <v>328</v>
      </c>
      <c r="F193" s="237" t="s">
        <v>329</v>
      </c>
      <c r="G193" s="238" t="s">
        <v>147</v>
      </c>
      <c r="H193" s="239">
        <v>23</v>
      </c>
      <c r="I193" s="240"/>
      <c r="J193" s="241"/>
      <c r="K193" s="242">
        <f>ROUND(P193*H193,2)</f>
        <v>0</v>
      </c>
      <c r="L193" s="241"/>
      <c r="M193" s="243"/>
      <c r="N193" s="244" t="s">
        <v>1</v>
      </c>
      <c r="O193" s="224" t="s">
        <v>45</v>
      </c>
      <c r="P193" s="225">
        <f>I193+J193</f>
        <v>0</v>
      </c>
      <c r="Q193" s="225">
        <f>ROUND(I193*H193,2)</f>
        <v>0</v>
      </c>
      <c r="R193" s="225">
        <f>ROUND(J193*H193,2)</f>
        <v>0</v>
      </c>
      <c r="S193" s="88"/>
      <c r="T193" s="226">
        <f>S193*H193</f>
        <v>0</v>
      </c>
      <c r="U193" s="226">
        <v>0.0009</v>
      </c>
      <c r="V193" s="226">
        <f>U193*H193</f>
        <v>0.0207</v>
      </c>
      <c r="W193" s="226">
        <v>0</v>
      </c>
      <c r="X193" s="227">
        <f>W193*H193</f>
        <v>0</v>
      </c>
      <c r="Y193" s="35"/>
      <c r="Z193" s="35"/>
      <c r="AA193" s="35"/>
      <c r="AB193" s="35"/>
      <c r="AC193" s="35"/>
      <c r="AD193" s="35"/>
      <c r="AE193" s="35"/>
      <c r="AR193" s="228" t="s">
        <v>293</v>
      </c>
      <c r="AT193" s="228" t="s">
        <v>153</v>
      </c>
      <c r="AU193" s="228" t="s">
        <v>92</v>
      </c>
      <c r="AY193" s="14" t="s">
        <v>140</v>
      </c>
      <c r="BE193" s="229">
        <f>IF(O193="základní",K193,0)</f>
        <v>0</v>
      </c>
      <c r="BF193" s="229">
        <f>IF(O193="snížená",K193,0)</f>
        <v>0</v>
      </c>
      <c r="BG193" s="229">
        <f>IF(O193="zákl. přenesená",K193,0)</f>
        <v>0</v>
      </c>
      <c r="BH193" s="229">
        <f>IF(O193="sníž. přenesená",K193,0)</f>
        <v>0</v>
      </c>
      <c r="BI193" s="229">
        <f>IF(O193="nulová",K193,0)</f>
        <v>0</v>
      </c>
      <c r="BJ193" s="14" t="s">
        <v>90</v>
      </c>
      <c r="BK193" s="229">
        <f>ROUND(P193*H193,2)</f>
        <v>0</v>
      </c>
      <c r="BL193" s="14" t="s">
        <v>208</v>
      </c>
      <c r="BM193" s="228" t="s">
        <v>330</v>
      </c>
    </row>
    <row r="194" spans="1:65" s="2" customFormat="1" ht="24.15" customHeight="1">
      <c r="A194" s="35"/>
      <c r="B194" s="36"/>
      <c r="C194" s="215" t="s">
        <v>331</v>
      </c>
      <c r="D194" s="215" t="s">
        <v>144</v>
      </c>
      <c r="E194" s="216" t="s">
        <v>325</v>
      </c>
      <c r="F194" s="217" t="s">
        <v>326</v>
      </c>
      <c r="G194" s="218" t="s">
        <v>147</v>
      </c>
      <c r="H194" s="219">
        <v>40</v>
      </c>
      <c r="I194" s="220"/>
      <c r="J194" s="220"/>
      <c r="K194" s="221">
        <f>ROUND(P194*H194,2)</f>
        <v>0</v>
      </c>
      <c r="L194" s="222"/>
      <c r="M194" s="41"/>
      <c r="N194" s="223" t="s">
        <v>1</v>
      </c>
      <c r="O194" s="224" t="s">
        <v>45</v>
      </c>
      <c r="P194" s="225">
        <f>I194+J194</f>
        <v>0</v>
      </c>
      <c r="Q194" s="225">
        <f>ROUND(I194*H194,2)</f>
        <v>0</v>
      </c>
      <c r="R194" s="225">
        <f>ROUND(J194*H194,2)</f>
        <v>0</v>
      </c>
      <c r="S194" s="88"/>
      <c r="T194" s="226">
        <f>S194*H194</f>
        <v>0</v>
      </c>
      <c r="U194" s="226">
        <v>0</v>
      </c>
      <c r="V194" s="226">
        <f>U194*H194</f>
        <v>0</v>
      </c>
      <c r="W194" s="226">
        <v>0</v>
      </c>
      <c r="X194" s="227">
        <f>W194*H194</f>
        <v>0</v>
      </c>
      <c r="Y194" s="35"/>
      <c r="Z194" s="35"/>
      <c r="AA194" s="35"/>
      <c r="AB194" s="35"/>
      <c r="AC194" s="35"/>
      <c r="AD194" s="35"/>
      <c r="AE194" s="35"/>
      <c r="AR194" s="228" t="s">
        <v>208</v>
      </c>
      <c r="AT194" s="228" t="s">
        <v>144</v>
      </c>
      <c r="AU194" s="228" t="s">
        <v>92</v>
      </c>
      <c r="AY194" s="14" t="s">
        <v>140</v>
      </c>
      <c r="BE194" s="229">
        <f>IF(O194="základní",K194,0)</f>
        <v>0</v>
      </c>
      <c r="BF194" s="229">
        <f>IF(O194="snížená",K194,0)</f>
        <v>0</v>
      </c>
      <c r="BG194" s="229">
        <f>IF(O194="zákl. přenesená",K194,0)</f>
        <v>0</v>
      </c>
      <c r="BH194" s="229">
        <f>IF(O194="sníž. přenesená",K194,0)</f>
        <v>0</v>
      </c>
      <c r="BI194" s="229">
        <f>IF(O194="nulová",K194,0)</f>
        <v>0</v>
      </c>
      <c r="BJ194" s="14" t="s">
        <v>90</v>
      </c>
      <c r="BK194" s="229">
        <f>ROUND(P194*H194,2)</f>
        <v>0</v>
      </c>
      <c r="BL194" s="14" t="s">
        <v>208</v>
      </c>
      <c r="BM194" s="228" t="s">
        <v>332</v>
      </c>
    </row>
    <row r="195" spans="1:65" s="2" customFormat="1" ht="24.15" customHeight="1">
      <c r="A195" s="35"/>
      <c r="B195" s="36"/>
      <c r="C195" s="235" t="s">
        <v>333</v>
      </c>
      <c r="D195" s="235" t="s">
        <v>153</v>
      </c>
      <c r="E195" s="236" t="s">
        <v>334</v>
      </c>
      <c r="F195" s="237" t="s">
        <v>335</v>
      </c>
      <c r="G195" s="238" t="s">
        <v>147</v>
      </c>
      <c r="H195" s="239">
        <v>46</v>
      </c>
      <c r="I195" s="240"/>
      <c r="J195" s="241"/>
      <c r="K195" s="242">
        <f>ROUND(P195*H195,2)</f>
        <v>0</v>
      </c>
      <c r="L195" s="241"/>
      <c r="M195" s="243"/>
      <c r="N195" s="244" t="s">
        <v>1</v>
      </c>
      <c r="O195" s="224" t="s">
        <v>45</v>
      </c>
      <c r="P195" s="225">
        <f>I195+J195</f>
        <v>0</v>
      </c>
      <c r="Q195" s="225">
        <f>ROUND(I195*H195,2)</f>
        <v>0</v>
      </c>
      <c r="R195" s="225">
        <f>ROUND(J195*H195,2)</f>
        <v>0</v>
      </c>
      <c r="S195" s="88"/>
      <c r="T195" s="226">
        <f>S195*H195</f>
        <v>0</v>
      </c>
      <c r="U195" s="226">
        <v>0.0009</v>
      </c>
      <c r="V195" s="226">
        <f>U195*H195</f>
        <v>0.0414</v>
      </c>
      <c r="W195" s="226">
        <v>0</v>
      </c>
      <c r="X195" s="227">
        <f>W195*H195</f>
        <v>0</v>
      </c>
      <c r="Y195" s="35"/>
      <c r="Z195" s="35"/>
      <c r="AA195" s="35"/>
      <c r="AB195" s="35"/>
      <c r="AC195" s="35"/>
      <c r="AD195" s="35"/>
      <c r="AE195" s="35"/>
      <c r="AR195" s="228" t="s">
        <v>293</v>
      </c>
      <c r="AT195" s="228" t="s">
        <v>153</v>
      </c>
      <c r="AU195" s="228" t="s">
        <v>92</v>
      </c>
      <c r="AY195" s="14" t="s">
        <v>140</v>
      </c>
      <c r="BE195" s="229">
        <f>IF(O195="základní",K195,0)</f>
        <v>0</v>
      </c>
      <c r="BF195" s="229">
        <f>IF(O195="snížená",K195,0)</f>
        <v>0</v>
      </c>
      <c r="BG195" s="229">
        <f>IF(O195="zákl. přenesená",K195,0)</f>
        <v>0</v>
      </c>
      <c r="BH195" s="229">
        <f>IF(O195="sníž. přenesená",K195,0)</f>
        <v>0</v>
      </c>
      <c r="BI195" s="229">
        <f>IF(O195="nulová",K195,0)</f>
        <v>0</v>
      </c>
      <c r="BJ195" s="14" t="s">
        <v>90</v>
      </c>
      <c r="BK195" s="229">
        <f>ROUND(P195*H195,2)</f>
        <v>0</v>
      </c>
      <c r="BL195" s="14" t="s">
        <v>208</v>
      </c>
      <c r="BM195" s="228" t="s">
        <v>336</v>
      </c>
    </row>
    <row r="196" spans="1:65" s="2" customFormat="1" ht="24.15" customHeight="1">
      <c r="A196" s="35"/>
      <c r="B196" s="36"/>
      <c r="C196" s="215" t="s">
        <v>337</v>
      </c>
      <c r="D196" s="215" t="s">
        <v>144</v>
      </c>
      <c r="E196" s="216" t="s">
        <v>338</v>
      </c>
      <c r="F196" s="217" t="s">
        <v>339</v>
      </c>
      <c r="G196" s="218" t="s">
        <v>147</v>
      </c>
      <c r="H196" s="219">
        <v>165</v>
      </c>
      <c r="I196" s="220"/>
      <c r="J196" s="220"/>
      <c r="K196" s="221">
        <f>ROUND(P196*H196,2)</f>
        <v>0</v>
      </c>
      <c r="L196" s="222"/>
      <c r="M196" s="41"/>
      <c r="N196" s="223" t="s">
        <v>1</v>
      </c>
      <c r="O196" s="224" t="s">
        <v>45</v>
      </c>
      <c r="P196" s="225">
        <f>I196+J196</f>
        <v>0</v>
      </c>
      <c r="Q196" s="225">
        <f>ROUND(I196*H196,2)</f>
        <v>0</v>
      </c>
      <c r="R196" s="225">
        <f>ROUND(J196*H196,2)</f>
        <v>0</v>
      </c>
      <c r="S196" s="88"/>
      <c r="T196" s="226">
        <f>S196*H196</f>
        <v>0</v>
      </c>
      <c r="U196" s="226">
        <v>0</v>
      </c>
      <c r="V196" s="226">
        <f>U196*H196</f>
        <v>0</v>
      </c>
      <c r="W196" s="226">
        <v>0</v>
      </c>
      <c r="X196" s="227">
        <f>W196*H196</f>
        <v>0</v>
      </c>
      <c r="Y196" s="35"/>
      <c r="Z196" s="35"/>
      <c r="AA196" s="35"/>
      <c r="AB196" s="35"/>
      <c r="AC196" s="35"/>
      <c r="AD196" s="35"/>
      <c r="AE196" s="35"/>
      <c r="AR196" s="228" t="s">
        <v>208</v>
      </c>
      <c r="AT196" s="228" t="s">
        <v>144</v>
      </c>
      <c r="AU196" s="228" t="s">
        <v>92</v>
      </c>
      <c r="AY196" s="14" t="s">
        <v>140</v>
      </c>
      <c r="BE196" s="229">
        <f>IF(O196="základní",K196,0)</f>
        <v>0</v>
      </c>
      <c r="BF196" s="229">
        <f>IF(O196="snížená",K196,0)</f>
        <v>0</v>
      </c>
      <c r="BG196" s="229">
        <f>IF(O196="zákl. přenesená",K196,0)</f>
        <v>0</v>
      </c>
      <c r="BH196" s="229">
        <f>IF(O196="sníž. přenesená",K196,0)</f>
        <v>0</v>
      </c>
      <c r="BI196" s="229">
        <f>IF(O196="nulová",K196,0)</f>
        <v>0</v>
      </c>
      <c r="BJ196" s="14" t="s">
        <v>90</v>
      </c>
      <c r="BK196" s="229">
        <f>ROUND(P196*H196,2)</f>
        <v>0</v>
      </c>
      <c r="BL196" s="14" t="s">
        <v>208</v>
      </c>
      <c r="BM196" s="228" t="s">
        <v>340</v>
      </c>
    </row>
    <row r="197" spans="1:65" s="2" customFormat="1" ht="37.8" customHeight="1">
      <c r="A197" s="35"/>
      <c r="B197" s="36"/>
      <c r="C197" s="235" t="s">
        <v>341</v>
      </c>
      <c r="D197" s="235" t="s">
        <v>153</v>
      </c>
      <c r="E197" s="236" t="s">
        <v>342</v>
      </c>
      <c r="F197" s="237" t="s">
        <v>343</v>
      </c>
      <c r="G197" s="238" t="s">
        <v>147</v>
      </c>
      <c r="H197" s="239">
        <v>165</v>
      </c>
      <c r="I197" s="240"/>
      <c r="J197" s="241"/>
      <c r="K197" s="242">
        <f>ROUND(P197*H197,2)</f>
        <v>0</v>
      </c>
      <c r="L197" s="241"/>
      <c r="M197" s="243"/>
      <c r="N197" s="244" t="s">
        <v>1</v>
      </c>
      <c r="O197" s="224" t="s">
        <v>45</v>
      </c>
      <c r="P197" s="225">
        <f>I197+J197</f>
        <v>0</v>
      </c>
      <c r="Q197" s="225">
        <f>ROUND(I197*H197,2)</f>
        <v>0</v>
      </c>
      <c r="R197" s="225">
        <f>ROUND(J197*H197,2)</f>
        <v>0</v>
      </c>
      <c r="S197" s="88"/>
      <c r="T197" s="226">
        <f>S197*H197</f>
        <v>0</v>
      </c>
      <c r="U197" s="226">
        <v>0</v>
      </c>
      <c r="V197" s="226">
        <f>U197*H197</f>
        <v>0</v>
      </c>
      <c r="W197" s="226">
        <v>0</v>
      </c>
      <c r="X197" s="227">
        <f>W197*H197</f>
        <v>0</v>
      </c>
      <c r="Y197" s="35"/>
      <c r="Z197" s="35"/>
      <c r="AA197" s="35"/>
      <c r="AB197" s="35"/>
      <c r="AC197" s="35"/>
      <c r="AD197" s="35"/>
      <c r="AE197" s="35"/>
      <c r="AR197" s="228" t="s">
        <v>293</v>
      </c>
      <c r="AT197" s="228" t="s">
        <v>153</v>
      </c>
      <c r="AU197" s="228" t="s">
        <v>92</v>
      </c>
      <c r="AY197" s="14" t="s">
        <v>140</v>
      </c>
      <c r="BE197" s="229">
        <f>IF(O197="základní",K197,0)</f>
        <v>0</v>
      </c>
      <c r="BF197" s="229">
        <f>IF(O197="snížená",K197,0)</f>
        <v>0</v>
      </c>
      <c r="BG197" s="229">
        <f>IF(O197="zákl. přenesená",K197,0)</f>
        <v>0</v>
      </c>
      <c r="BH197" s="229">
        <f>IF(O197="sníž. přenesená",K197,0)</f>
        <v>0</v>
      </c>
      <c r="BI197" s="229">
        <f>IF(O197="nulová",K197,0)</f>
        <v>0</v>
      </c>
      <c r="BJ197" s="14" t="s">
        <v>90</v>
      </c>
      <c r="BK197" s="229">
        <f>ROUND(P197*H197,2)</f>
        <v>0</v>
      </c>
      <c r="BL197" s="14" t="s">
        <v>208</v>
      </c>
      <c r="BM197" s="228" t="s">
        <v>344</v>
      </c>
    </row>
    <row r="198" spans="1:63" s="12" customFormat="1" ht="22.8" customHeight="1">
      <c r="A198" s="12"/>
      <c r="B198" s="198"/>
      <c r="C198" s="199"/>
      <c r="D198" s="200" t="s">
        <v>81</v>
      </c>
      <c r="E198" s="213" t="s">
        <v>345</v>
      </c>
      <c r="F198" s="213" t="s">
        <v>346</v>
      </c>
      <c r="G198" s="199"/>
      <c r="H198" s="199"/>
      <c r="I198" s="202"/>
      <c r="J198" s="202"/>
      <c r="K198" s="214">
        <f>BK198</f>
        <v>0</v>
      </c>
      <c r="L198" s="199"/>
      <c r="M198" s="204"/>
      <c r="N198" s="205"/>
      <c r="O198" s="206"/>
      <c r="P198" s="206"/>
      <c r="Q198" s="207">
        <f>SUM(Q199:Q206)</f>
        <v>0</v>
      </c>
      <c r="R198" s="207">
        <f>SUM(R199:R206)</f>
        <v>0</v>
      </c>
      <c r="S198" s="206"/>
      <c r="T198" s="208">
        <f>SUM(T199:T206)</f>
        <v>0</v>
      </c>
      <c r="U198" s="206"/>
      <c r="V198" s="208">
        <f>SUM(V199:V206)</f>
        <v>0</v>
      </c>
      <c r="W198" s="206"/>
      <c r="X198" s="209">
        <f>SUM(X199:X206)</f>
        <v>0</v>
      </c>
      <c r="Y198" s="12"/>
      <c r="Z198" s="12"/>
      <c r="AA198" s="12"/>
      <c r="AB198" s="12"/>
      <c r="AC198" s="12"/>
      <c r="AD198" s="12"/>
      <c r="AE198" s="12"/>
      <c r="AR198" s="210" t="s">
        <v>90</v>
      </c>
      <c r="AT198" s="211" t="s">
        <v>81</v>
      </c>
      <c r="AU198" s="211" t="s">
        <v>90</v>
      </c>
      <c r="AY198" s="210" t="s">
        <v>140</v>
      </c>
      <c r="BK198" s="212">
        <f>SUM(BK199:BK206)</f>
        <v>0</v>
      </c>
    </row>
    <row r="199" spans="1:65" s="2" customFormat="1" ht="24.15" customHeight="1">
      <c r="A199" s="35"/>
      <c r="B199" s="36"/>
      <c r="C199" s="215" t="s">
        <v>347</v>
      </c>
      <c r="D199" s="215" t="s">
        <v>144</v>
      </c>
      <c r="E199" s="216" t="s">
        <v>348</v>
      </c>
      <c r="F199" s="217" t="s">
        <v>349</v>
      </c>
      <c r="G199" s="218" t="s">
        <v>147</v>
      </c>
      <c r="H199" s="219">
        <v>50</v>
      </c>
      <c r="I199" s="220"/>
      <c r="J199" s="220"/>
      <c r="K199" s="221">
        <f>ROUND(P199*H199,2)</f>
        <v>0</v>
      </c>
      <c r="L199" s="222"/>
      <c r="M199" s="41"/>
      <c r="N199" s="223" t="s">
        <v>1</v>
      </c>
      <c r="O199" s="224" t="s">
        <v>45</v>
      </c>
      <c r="P199" s="225">
        <f>I199+J199</f>
        <v>0</v>
      </c>
      <c r="Q199" s="225">
        <f>ROUND(I199*H199,2)</f>
        <v>0</v>
      </c>
      <c r="R199" s="225">
        <f>ROUND(J199*H199,2)</f>
        <v>0</v>
      </c>
      <c r="S199" s="88"/>
      <c r="T199" s="226">
        <f>S199*H199</f>
        <v>0</v>
      </c>
      <c r="U199" s="226">
        <v>0</v>
      </c>
      <c r="V199" s="226">
        <f>U199*H199</f>
        <v>0</v>
      </c>
      <c r="W199" s="226">
        <v>0</v>
      </c>
      <c r="X199" s="227">
        <f>W199*H199</f>
        <v>0</v>
      </c>
      <c r="Y199" s="35"/>
      <c r="Z199" s="35"/>
      <c r="AA199" s="35"/>
      <c r="AB199" s="35"/>
      <c r="AC199" s="35"/>
      <c r="AD199" s="35"/>
      <c r="AE199" s="35"/>
      <c r="AR199" s="228" t="s">
        <v>208</v>
      </c>
      <c r="AT199" s="228" t="s">
        <v>144</v>
      </c>
      <c r="AU199" s="228" t="s">
        <v>92</v>
      </c>
      <c r="AY199" s="14" t="s">
        <v>140</v>
      </c>
      <c r="BE199" s="229">
        <f>IF(O199="základní",K199,0)</f>
        <v>0</v>
      </c>
      <c r="BF199" s="229">
        <f>IF(O199="snížená",K199,0)</f>
        <v>0</v>
      </c>
      <c r="BG199" s="229">
        <f>IF(O199="zákl. přenesená",K199,0)</f>
        <v>0</v>
      </c>
      <c r="BH199" s="229">
        <f>IF(O199="sníž. přenesená",K199,0)</f>
        <v>0</v>
      </c>
      <c r="BI199" s="229">
        <f>IF(O199="nulová",K199,0)</f>
        <v>0</v>
      </c>
      <c r="BJ199" s="14" t="s">
        <v>90</v>
      </c>
      <c r="BK199" s="229">
        <f>ROUND(P199*H199,2)</f>
        <v>0</v>
      </c>
      <c r="BL199" s="14" t="s">
        <v>208</v>
      </c>
      <c r="BM199" s="228" t="s">
        <v>350</v>
      </c>
    </row>
    <row r="200" spans="1:65" s="2" customFormat="1" ht="24.15" customHeight="1">
      <c r="A200" s="35"/>
      <c r="B200" s="36"/>
      <c r="C200" s="235" t="s">
        <v>351</v>
      </c>
      <c r="D200" s="235" t="s">
        <v>153</v>
      </c>
      <c r="E200" s="236" t="s">
        <v>352</v>
      </c>
      <c r="F200" s="237" t="s">
        <v>353</v>
      </c>
      <c r="G200" s="238" t="s">
        <v>147</v>
      </c>
      <c r="H200" s="239">
        <v>89.25</v>
      </c>
      <c r="I200" s="240"/>
      <c r="J200" s="241"/>
      <c r="K200" s="242">
        <f>ROUND(P200*H200,2)</f>
        <v>0</v>
      </c>
      <c r="L200" s="241"/>
      <c r="M200" s="243"/>
      <c r="N200" s="244" t="s">
        <v>1</v>
      </c>
      <c r="O200" s="224" t="s">
        <v>45</v>
      </c>
      <c r="P200" s="225">
        <f>I200+J200</f>
        <v>0</v>
      </c>
      <c r="Q200" s="225">
        <f>ROUND(I200*H200,2)</f>
        <v>0</v>
      </c>
      <c r="R200" s="225">
        <f>ROUND(J200*H200,2)</f>
        <v>0</v>
      </c>
      <c r="S200" s="88"/>
      <c r="T200" s="226">
        <f>S200*H200</f>
        <v>0</v>
      </c>
      <c r="U200" s="226">
        <v>0</v>
      </c>
      <c r="V200" s="226">
        <f>U200*H200</f>
        <v>0</v>
      </c>
      <c r="W200" s="226">
        <v>0</v>
      </c>
      <c r="X200" s="227">
        <f>W200*H200</f>
        <v>0</v>
      </c>
      <c r="Y200" s="35"/>
      <c r="Z200" s="35"/>
      <c r="AA200" s="35"/>
      <c r="AB200" s="35"/>
      <c r="AC200" s="35"/>
      <c r="AD200" s="35"/>
      <c r="AE200" s="35"/>
      <c r="AR200" s="228" t="s">
        <v>293</v>
      </c>
      <c r="AT200" s="228" t="s">
        <v>153</v>
      </c>
      <c r="AU200" s="228" t="s">
        <v>92</v>
      </c>
      <c r="AY200" s="14" t="s">
        <v>140</v>
      </c>
      <c r="BE200" s="229">
        <f>IF(O200="základní",K200,0)</f>
        <v>0</v>
      </c>
      <c r="BF200" s="229">
        <f>IF(O200="snížená",K200,0)</f>
        <v>0</v>
      </c>
      <c r="BG200" s="229">
        <f>IF(O200="zákl. přenesená",K200,0)</f>
        <v>0</v>
      </c>
      <c r="BH200" s="229">
        <f>IF(O200="sníž. přenesená",K200,0)</f>
        <v>0</v>
      </c>
      <c r="BI200" s="229">
        <f>IF(O200="nulová",K200,0)</f>
        <v>0</v>
      </c>
      <c r="BJ200" s="14" t="s">
        <v>90</v>
      </c>
      <c r="BK200" s="229">
        <f>ROUND(P200*H200,2)</f>
        <v>0</v>
      </c>
      <c r="BL200" s="14" t="s">
        <v>208</v>
      </c>
      <c r="BM200" s="228" t="s">
        <v>354</v>
      </c>
    </row>
    <row r="201" spans="1:65" s="2" customFormat="1" ht="16.5" customHeight="1">
      <c r="A201" s="35"/>
      <c r="B201" s="36"/>
      <c r="C201" s="235" t="s">
        <v>355</v>
      </c>
      <c r="D201" s="235" t="s">
        <v>153</v>
      </c>
      <c r="E201" s="236" t="s">
        <v>356</v>
      </c>
      <c r="F201" s="237" t="s">
        <v>357</v>
      </c>
      <c r="G201" s="238" t="s">
        <v>161</v>
      </c>
      <c r="H201" s="239">
        <v>1</v>
      </c>
      <c r="I201" s="240"/>
      <c r="J201" s="241"/>
      <c r="K201" s="242">
        <f>ROUND(P201*H201,2)</f>
        <v>0</v>
      </c>
      <c r="L201" s="241"/>
      <c r="M201" s="243"/>
      <c r="N201" s="244" t="s">
        <v>1</v>
      </c>
      <c r="O201" s="224" t="s">
        <v>45</v>
      </c>
      <c r="P201" s="225">
        <f>I201+J201</f>
        <v>0</v>
      </c>
      <c r="Q201" s="225">
        <f>ROUND(I201*H201,2)</f>
        <v>0</v>
      </c>
      <c r="R201" s="225">
        <f>ROUND(J201*H201,2)</f>
        <v>0</v>
      </c>
      <c r="S201" s="88"/>
      <c r="T201" s="226">
        <f>S201*H201</f>
        <v>0</v>
      </c>
      <c r="U201" s="226">
        <v>0</v>
      </c>
      <c r="V201" s="226">
        <f>U201*H201</f>
        <v>0</v>
      </c>
      <c r="W201" s="226">
        <v>0</v>
      </c>
      <c r="X201" s="227">
        <f>W201*H201</f>
        <v>0</v>
      </c>
      <c r="Y201" s="35"/>
      <c r="Z201" s="35"/>
      <c r="AA201" s="35"/>
      <c r="AB201" s="35"/>
      <c r="AC201" s="35"/>
      <c r="AD201" s="35"/>
      <c r="AE201" s="35"/>
      <c r="AR201" s="228" t="s">
        <v>293</v>
      </c>
      <c r="AT201" s="228" t="s">
        <v>153</v>
      </c>
      <c r="AU201" s="228" t="s">
        <v>92</v>
      </c>
      <c r="AY201" s="14" t="s">
        <v>140</v>
      </c>
      <c r="BE201" s="229">
        <f>IF(O201="základní",K201,0)</f>
        <v>0</v>
      </c>
      <c r="BF201" s="229">
        <f>IF(O201="snížená",K201,0)</f>
        <v>0</v>
      </c>
      <c r="BG201" s="229">
        <f>IF(O201="zákl. přenesená",K201,0)</f>
        <v>0</v>
      </c>
      <c r="BH201" s="229">
        <f>IF(O201="sníž. přenesená",K201,0)</f>
        <v>0</v>
      </c>
      <c r="BI201" s="229">
        <f>IF(O201="nulová",K201,0)</f>
        <v>0</v>
      </c>
      <c r="BJ201" s="14" t="s">
        <v>90</v>
      </c>
      <c r="BK201" s="229">
        <f>ROUND(P201*H201,2)</f>
        <v>0</v>
      </c>
      <c r="BL201" s="14" t="s">
        <v>208</v>
      </c>
      <c r="BM201" s="228" t="s">
        <v>358</v>
      </c>
    </row>
    <row r="202" spans="1:65" s="2" customFormat="1" ht="16.5" customHeight="1">
      <c r="A202" s="35"/>
      <c r="B202" s="36"/>
      <c r="C202" s="235" t="s">
        <v>359</v>
      </c>
      <c r="D202" s="235" t="s">
        <v>153</v>
      </c>
      <c r="E202" s="236" t="s">
        <v>360</v>
      </c>
      <c r="F202" s="237" t="s">
        <v>361</v>
      </c>
      <c r="G202" s="238" t="s">
        <v>161</v>
      </c>
      <c r="H202" s="239">
        <v>1</v>
      </c>
      <c r="I202" s="240"/>
      <c r="J202" s="241"/>
      <c r="K202" s="242">
        <f>ROUND(P202*H202,2)</f>
        <v>0</v>
      </c>
      <c r="L202" s="241"/>
      <c r="M202" s="243"/>
      <c r="N202" s="244" t="s">
        <v>1</v>
      </c>
      <c r="O202" s="224" t="s">
        <v>45</v>
      </c>
      <c r="P202" s="225">
        <f>I202+J202</f>
        <v>0</v>
      </c>
      <c r="Q202" s="225">
        <f>ROUND(I202*H202,2)</f>
        <v>0</v>
      </c>
      <c r="R202" s="225">
        <f>ROUND(J202*H202,2)</f>
        <v>0</v>
      </c>
      <c r="S202" s="88"/>
      <c r="T202" s="226">
        <f>S202*H202</f>
        <v>0</v>
      </c>
      <c r="U202" s="226">
        <v>0</v>
      </c>
      <c r="V202" s="226">
        <f>U202*H202</f>
        <v>0</v>
      </c>
      <c r="W202" s="226">
        <v>0</v>
      </c>
      <c r="X202" s="227">
        <f>W202*H202</f>
        <v>0</v>
      </c>
      <c r="Y202" s="35"/>
      <c r="Z202" s="35"/>
      <c r="AA202" s="35"/>
      <c r="AB202" s="35"/>
      <c r="AC202" s="35"/>
      <c r="AD202" s="35"/>
      <c r="AE202" s="35"/>
      <c r="AR202" s="228" t="s">
        <v>293</v>
      </c>
      <c r="AT202" s="228" t="s">
        <v>153</v>
      </c>
      <c r="AU202" s="228" t="s">
        <v>92</v>
      </c>
      <c r="AY202" s="14" t="s">
        <v>140</v>
      </c>
      <c r="BE202" s="229">
        <f>IF(O202="základní",K202,0)</f>
        <v>0</v>
      </c>
      <c r="BF202" s="229">
        <f>IF(O202="snížená",K202,0)</f>
        <v>0</v>
      </c>
      <c r="BG202" s="229">
        <f>IF(O202="zákl. přenesená",K202,0)</f>
        <v>0</v>
      </c>
      <c r="BH202" s="229">
        <f>IF(O202="sníž. přenesená",K202,0)</f>
        <v>0</v>
      </c>
      <c r="BI202" s="229">
        <f>IF(O202="nulová",K202,0)</f>
        <v>0</v>
      </c>
      <c r="BJ202" s="14" t="s">
        <v>90</v>
      </c>
      <c r="BK202" s="229">
        <f>ROUND(P202*H202,2)</f>
        <v>0</v>
      </c>
      <c r="BL202" s="14" t="s">
        <v>208</v>
      </c>
      <c r="BM202" s="228" t="s">
        <v>362</v>
      </c>
    </row>
    <row r="203" spans="1:47" s="2" customFormat="1" ht="12">
      <c r="A203" s="35"/>
      <c r="B203" s="36"/>
      <c r="C203" s="37"/>
      <c r="D203" s="230" t="s">
        <v>150</v>
      </c>
      <c r="E203" s="37"/>
      <c r="F203" s="231" t="s">
        <v>363</v>
      </c>
      <c r="G203" s="37"/>
      <c r="H203" s="37"/>
      <c r="I203" s="232"/>
      <c r="J203" s="232"/>
      <c r="K203" s="37"/>
      <c r="L203" s="37"/>
      <c r="M203" s="41"/>
      <c r="N203" s="233"/>
      <c r="O203" s="234"/>
      <c r="P203" s="88"/>
      <c r="Q203" s="88"/>
      <c r="R203" s="88"/>
      <c r="S203" s="88"/>
      <c r="T203" s="88"/>
      <c r="U203" s="88"/>
      <c r="V203" s="88"/>
      <c r="W203" s="88"/>
      <c r="X203" s="89"/>
      <c r="Y203" s="35"/>
      <c r="Z203" s="35"/>
      <c r="AA203" s="35"/>
      <c r="AB203" s="35"/>
      <c r="AC203" s="35"/>
      <c r="AD203" s="35"/>
      <c r="AE203" s="35"/>
      <c r="AT203" s="14" t="s">
        <v>150</v>
      </c>
      <c r="AU203" s="14" t="s">
        <v>92</v>
      </c>
    </row>
    <row r="204" spans="1:65" s="2" customFormat="1" ht="16.5" customHeight="1">
      <c r="A204" s="35"/>
      <c r="B204" s="36"/>
      <c r="C204" s="215" t="s">
        <v>364</v>
      </c>
      <c r="D204" s="215" t="s">
        <v>144</v>
      </c>
      <c r="E204" s="216" t="s">
        <v>365</v>
      </c>
      <c r="F204" s="217" t="s">
        <v>366</v>
      </c>
      <c r="G204" s="218" t="s">
        <v>147</v>
      </c>
      <c r="H204" s="219">
        <v>75</v>
      </c>
      <c r="I204" s="220"/>
      <c r="J204" s="220"/>
      <c r="K204" s="221">
        <f>ROUND(P204*H204,2)</f>
        <v>0</v>
      </c>
      <c r="L204" s="222"/>
      <c r="M204" s="41"/>
      <c r="N204" s="223" t="s">
        <v>1</v>
      </c>
      <c r="O204" s="224" t="s">
        <v>45</v>
      </c>
      <c r="P204" s="225">
        <f>I204+J204</f>
        <v>0</v>
      </c>
      <c r="Q204" s="225">
        <f>ROUND(I204*H204,2)</f>
        <v>0</v>
      </c>
      <c r="R204" s="225">
        <f>ROUND(J204*H204,2)</f>
        <v>0</v>
      </c>
      <c r="S204" s="88"/>
      <c r="T204" s="226">
        <f>S204*H204</f>
        <v>0</v>
      </c>
      <c r="U204" s="226">
        <v>0</v>
      </c>
      <c r="V204" s="226">
        <f>U204*H204</f>
        <v>0</v>
      </c>
      <c r="W204" s="226">
        <v>0</v>
      </c>
      <c r="X204" s="227">
        <f>W204*H204</f>
        <v>0</v>
      </c>
      <c r="Y204" s="35"/>
      <c r="Z204" s="35"/>
      <c r="AA204" s="35"/>
      <c r="AB204" s="35"/>
      <c r="AC204" s="35"/>
      <c r="AD204" s="35"/>
      <c r="AE204" s="35"/>
      <c r="AR204" s="228" t="s">
        <v>208</v>
      </c>
      <c r="AT204" s="228" t="s">
        <v>144</v>
      </c>
      <c r="AU204" s="228" t="s">
        <v>92</v>
      </c>
      <c r="AY204" s="14" t="s">
        <v>140</v>
      </c>
      <c r="BE204" s="229">
        <f>IF(O204="základní",K204,0)</f>
        <v>0</v>
      </c>
      <c r="BF204" s="229">
        <f>IF(O204="snížená",K204,0)</f>
        <v>0</v>
      </c>
      <c r="BG204" s="229">
        <f>IF(O204="zákl. přenesená",K204,0)</f>
        <v>0</v>
      </c>
      <c r="BH204" s="229">
        <f>IF(O204="sníž. přenesená",K204,0)</f>
        <v>0</v>
      </c>
      <c r="BI204" s="229">
        <f>IF(O204="nulová",K204,0)</f>
        <v>0</v>
      </c>
      <c r="BJ204" s="14" t="s">
        <v>90</v>
      </c>
      <c r="BK204" s="229">
        <f>ROUND(P204*H204,2)</f>
        <v>0</v>
      </c>
      <c r="BL204" s="14" t="s">
        <v>208</v>
      </c>
      <c r="BM204" s="228" t="s">
        <v>367</v>
      </c>
    </row>
    <row r="205" spans="1:65" s="2" customFormat="1" ht="37.8" customHeight="1">
      <c r="A205" s="35"/>
      <c r="B205" s="36"/>
      <c r="C205" s="235" t="s">
        <v>368</v>
      </c>
      <c r="D205" s="235" t="s">
        <v>153</v>
      </c>
      <c r="E205" s="236" t="s">
        <v>369</v>
      </c>
      <c r="F205" s="237" t="s">
        <v>370</v>
      </c>
      <c r="G205" s="238" t="s">
        <v>147</v>
      </c>
      <c r="H205" s="239">
        <v>75</v>
      </c>
      <c r="I205" s="240"/>
      <c r="J205" s="241"/>
      <c r="K205" s="242">
        <f>ROUND(P205*H205,2)</f>
        <v>0</v>
      </c>
      <c r="L205" s="241"/>
      <c r="M205" s="243"/>
      <c r="N205" s="244" t="s">
        <v>1</v>
      </c>
      <c r="O205" s="224" t="s">
        <v>45</v>
      </c>
      <c r="P205" s="225">
        <f>I205+J205</f>
        <v>0</v>
      </c>
      <c r="Q205" s="225">
        <f>ROUND(I205*H205,2)</f>
        <v>0</v>
      </c>
      <c r="R205" s="225">
        <f>ROUND(J205*H205,2)</f>
        <v>0</v>
      </c>
      <c r="S205" s="88"/>
      <c r="T205" s="226">
        <f>S205*H205</f>
        <v>0</v>
      </c>
      <c r="U205" s="226">
        <v>0</v>
      </c>
      <c r="V205" s="226">
        <f>U205*H205</f>
        <v>0</v>
      </c>
      <c r="W205" s="226">
        <v>0</v>
      </c>
      <c r="X205" s="227">
        <f>W205*H205</f>
        <v>0</v>
      </c>
      <c r="Y205" s="35"/>
      <c r="Z205" s="35"/>
      <c r="AA205" s="35"/>
      <c r="AB205" s="35"/>
      <c r="AC205" s="35"/>
      <c r="AD205" s="35"/>
      <c r="AE205" s="35"/>
      <c r="AR205" s="228" t="s">
        <v>293</v>
      </c>
      <c r="AT205" s="228" t="s">
        <v>153</v>
      </c>
      <c r="AU205" s="228" t="s">
        <v>92</v>
      </c>
      <c r="AY205" s="14" t="s">
        <v>140</v>
      </c>
      <c r="BE205" s="229">
        <f>IF(O205="základní",K205,0)</f>
        <v>0</v>
      </c>
      <c r="BF205" s="229">
        <f>IF(O205="snížená",K205,0)</f>
        <v>0</v>
      </c>
      <c r="BG205" s="229">
        <f>IF(O205="zákl. přenesená",K205,0)</f>
        <v>0</v>
      </c>
      <c r="BH205" s="229">
        <f>IF(O205="sníž. přenesená",K205,0)</f>
        <v>0</v>
      </c>
      <c r="BI205" s="229">
        <f>IF(O205="nulová",K205,0)</f>
        <v>0</v>
      </c>
      <c r="BJ205" s="14" t="s">
        <v>90</v>
      </c>
      <c r="BK205" s="229">
        <f>ROUND(P205*H205,2)</f>
        <v>0</v>
      </c>
      <c r="BL205" s="14" t="s">
        <v>208</v>
      </c>
      <c r="BM205" s="228" t="s">
        <v>371</v>
      </c>
    </row>
    <row r="206" spans="1:65" s="2" customFormat="1" ht="16.5" customHeight="1">
      <c r="A206" s="35"/>
      <c r="B206" s="36"/>
      <c r="C206" s="235" t="s">
        <v>372</v>
      </c>
      <c r="D206" s="235" t="s">
        <v>153</v>
      </c>
      <c r="E206" s="236" t="s">
        <v>373</v>
      </c>
      <c r="F206" s="237" t="s">
        <v>374</v>
      </c>
      <c r="G206" s="238" t="s">
        <v>147</v>
      </c>
      <c r="H206" s="239">
        <v>10</v>
      </c>
      <c r="I206" s="240"/>
      <c r="J206" s="241"/>
      <c r="K206" s="242">
        <f>ROUND(P206*H206,2)</f>
        <v>0</v>
      </c>
      <c r="L206" s="241"/>
      <c r="M206" s="243"/>
      <c r="N206" s="244" t="s">
        <v>1</v>
      </c>
      <c r="O206" s="224" t="s">
        <v>45</v>
      </c>
      <c r="P206" s="225">
        <f>I206+J206</f>
        <v>0</v>
      </c>
      <c r="Q206" s="225">
        <f>ROUND(I206*H206,2)</f>
        <v>0</v>
      </c>
      <c r="R206" s="225">
        <f>ROUND(J206*H206,2)</f>
        <v>0</v>
      </c>
      <c r="S206" s="88"/>
      <c r="T206" s="226">
        <f>S206*H206</f>
        <v>0</v>
      </c>
      <c r="U206" s="226">
        <v>0</v>
      </c>
      <c r="V206" s="226">
        <f>U206*H206</f>
        <v>0</v>
      </c>
      <c r="W206" s="226">
        <v>0</v>
      </c>
      <c r="X206" s="227">
        <f>W206*H206</f>
        <v>0</v>
      </c>
      <c r="Y206" s="35"/>
      <c r="Z206" s="35"/>
      <c r="AA206" s="35"/>
      <c r="AB206" s="35"/>
      <c r="AC206" s="35"/>
      <c r="AD206" s="35"/>
      <c r="AE206" s="35"/>
      <c r="AR206" s="228" t="s">
        <v>293</v>
      </c>
      <c r="AT206" s="228" t="s">
        <v>153</v>
      </c>
      <c r="AU206" s="228" t="s">
        <v>92</v>
      </c>
      <c r="AY206" s="14" t="s">
        <v>140</v>
      </c>
      <c r="BE206" s="229">
        <f>IF(O206="základní",K206,0)</f>
        <v>0</v>
      </c>
      <c r="BF206" s="229">
        <f>IF(O206="snížená",K206,0)</f>
        <v>0</v>
      </c>
      <c r="BG206" s="229">
        <f>IF(O206="zákl. přenesená",K206,0)</f>
        <v>0</v>
      </c>
      <c r="BH206" s="229">
        <f>IF(O206="sníž. přenesená",K206,0)</f>
        <v>0</v>
      </c>
      <c r="BI206" s="229">
        <f>IF(O206="nulová",K206,0)</f>
        <v>0</v>
      </c>
      <c r="BJ206" s="14" t="s">
        <v>90</v>
      </c>
      <c r="BK206" s="229">
        <f>ROUND(P206*H206,2)</f>
        <v>0</v>
      </c>
      <c r="BL206" s="14" t="s">
        <v>208</v>
      </c>
      <c r="BM206" s="228" t="s">
        <v>375</v>
      </c>
    </row>
    <row r="207" spans="1:63" s="12" customFormat="1" ht="22.8" customHeight="1">
      <c r="A207" s="12"/>
      <c r="B207" s="198"/>
      <c r="C207" s="199"/>
      <c r="D207" s="200" t="s">
        <v>81</v>
      </c>
      <c r="E207" s="213" t="s">
        <v>376</v>
      </c>
      <c r="F207" s="213" t="s">
        <v>377</v>
      </c>
      <c r="G207" s="199"/>
      <c r="H207" s="199"/>
      <c r="I207" s="202"/>
      <c r="J207" s="202"/>
      <c r="K207" s="214">
        <f>BK207</f>
        <v>0</v>
      </c>
      <c r="L207" s="199"/>
      <c r="M207" s="204"/>
      <c r="N207" s="205"/>
      <c r="O207" s="206"/>
      <c r="P207" s="206"/>
      <c r="Q207" s="207">
        <f>SUM(Q208:Q209)</f>
        <v>0</v>
      </c>
      <c r="R207" s="207">
        <f>SUM(R208:R209)</f>
        <v>0</v>
      </c>
      <c r="S207" s="206"/>
      <c r="T207" s="208">
        <f>SUM(T208:T209)</f>
        <v>0</v>
      </c>
      <c r="U207" s="206"/>
      <c r="V207" s="208">
        <f>SUM(V208:V209)</f>
        <v>0</v>
      </c>
      <c r="W207" s="206"/>
      <c r="X207" s="209">
        <f>SUM(X208:X209)</f>
        <v>0</v>
      </c>
      <c r="Y207" s="12"/>
      <c r="Z207" s="12"/>
      <c r="AA207" s="12"/>
      <c r="AB207" s="12"/>
      <c r="AC207" s="12"/>
      <c r="AD207" s="12"/>
      <c r="AE207" s="12"/>
      <c r="AR207" s="210" t="s">
        <v>90</v>
      </c>
      <c r="AT207" s="211" t="s">
        <v>81</v>
      </c>
      <c r="AU207" s="211" t="s">
        <v>90</v>
      </c>
      <c r="AY207" s="210" t="s">
        <v>140</v>
      </c>
      <c r="BK207" s="212">
        <f>SUM(BK208:BK209)</f>
        <v>0</v>
      </c>
    </row>
    <row r="208" spans="1:65" s="2" customFormat="1" ht="16.5" customHeight="1">
      <c r="A208" s="35"/>
      <c r="B208" s="36"/>
      <c r="C208" s="215" t="s">
        <v>378</v>
      </c>
      <c r="D208" s="215" t="s">
        <v>144</v>
      </c>
      <c r="E208" s="216" t="s">
        <v>379</v>
      </c>
      <c r="F208" s="217" t="s">
        <v>380</v>
      </c>
      <c r="G208" s="218" t="s">
        <v>161</v>
      </c>
      <c r="H208" s="219">
        <v>1</v>
      </c>
      <c r="I208" s="220"/>
      <c r="J208" s="220"/>
      <c r="K208" s="221">
        <f>ROUND(P208*H208,2)</f>
        <v>0</v>
      </c>
      <c r="L208" s="222"/>
      <c r="M208" s="41"/>
      <c r="N208" s="223" t="s">
        <v>1</v>
      </c>
      <c r="O208" s="224" t="s">
        <v>45</v>
      </c>
      <c r="P208" s="225">
        <f>I208+J208</f>
        <v>0</v>
      </c>
      <c r="Q208" s="225">
        <f>ROUND(I208*H208,2)</f>
        <v>0</v>
      </c>
      <c r="R208" s="225">
        <f>ROUND(J208*H208,2)</f>
        <v>0</v>
      </c>
      <c r="S208" s="88"/>
      <c r="T208" s="226">
        <f>S208*H208</f>
        <v>0</v>
      </c>
      <c r="U208" s="226">
        <v>0</v>
      </c>
      <c r="V208" s="226">
        <f>U208*H208</f>
        <v>0</v>
      </c>
      <c r="W208" s="226">
        <v>0</v>
      </c>
      <c r="X208" s="227">
        <f>W208*H208</f>
        <v>0</v>
      </c>
      <c r="Y208" s="35"/>
      <c r="Z208" s="35"/>
      <c r="AA208" s="35"/>
      <c r="AB208" s="35"/>
      <c r="AC208" s="35"/>
      <c r="AD208" s="35"/>
      <c r="AE208" s="35"/>
      <c r="AR208" s="228" t="s">
        <v>148</v>
      </c>
      <c r="AT208" s="228" t="s">
        <v>144</v>
      </c>
      <c r="AU208" s="228" t="s">
        <v>92</v>
      </c>
      <c r="AY208" s="14" t="s">
        <v>140</v>
      </c>
      <c r="BE208" s="229">
        <f>IF(O208="základní",K208,0)</f>
        <v>0</v>
      </c>
      <c r="BF208" s="229">
        <f>IF(O208="snížená",K208,0)</f>
        <v>0</v>
      </c>
      <c r="BG208" s="229">
        <f>IF(O208="zákl. přenesená",K208,0)</f>
        <v>0</v>
      </c>
      <c r="BH208" s="229">
        <f>IF(O208="sníž. přenesená",K208,0)</f>
        <v>0</v>
      </c>
      <c r="BI208" s="229">
        <f>IF(O208="nulová",K208,0)</f>
        <v>0</v>
      </c>
      <c r="BJ208" s="14" t="s">
        <v>90</v>
      </c>
      <c r="BK208" s="229">
        <f>ROUND(P208*H208,2)</f>
        <v>0</v>
      </c>
      <c r="BL208" s="14" t="s">
        <v>148</v>
      </c>
      <c r="BM208" s="228" t="s">
        <v>381</v>
      </c>
    </row>
    <row r="209" spans="1:65" s="2" customFormat="1" ht="24.15" customHeight="1">
      <c r="A209" s="35"/>
      <c r="B209" s="36"/>
      <c r="C209" s="235" t="s">
        <v>382</v>
      </c>
      <c r="D209" s="235" t="s">
        <v>153</v>
      </c>
      <c r="E209" s="236" t="s">
        <v>383</v>
      </c>
      <c r="F209" s="237" t="s">
        <v>384</v>
      </c>
      <c r="G209" s="238" t="s">
        <v>191</v>
      </c>
      <c r="H209" s="239">
        <v>1</v>
      </c>
      <c r="I209" s="240"/>
      <c r="J209" s="241"/>
      <c r="K209" s="242">
        <f>ROUND(P209*H209,2)</f>
        <v>0</v>
      </c>
      <c r="L209" s="241"/>
      <c r="M209" s="243"/>
      <c r="N209" s="244" t="s">
        <v>1</v>
      </c>
      <c r="O209" s="224" t="s">
        <v>45</v>
      </c>
      <c r="P209" s="225">
        <f>I209+J209</f>
        <v>0</v>
      </c>
      <c r="Q209" s="225">
        <f>ROUND(I209*H209,2)</f>
        <v>0</v>
      </c>
      <c r="R209" s="225">
        <f>ROUND(J209*H209,2)</f>
        <v>0</v>
      </c>
      <c r="S209" s="88"/>
      <c r="T209" s="226">
        <f>S209*H209</f>
        <v>0</v>
      </c>
      <c r="U209" s="226">
        <v>0</v>
      </c>
      <c r="V209" s="226">
        <f>U209*H209</f>
        <v>0</v>
      </c>
      <c r="W209" s="226">
        <v>0</v>
      </c>
      <c r="X209" s="227">
        <f>W209*H209</f>
        <v>0</v>
      </c>
      <c r="Y209" s="35"/>
      <c r="Z209" s="35"/>
      <c r="AA209" s="35"/>
      <c r="AB209" s="35"/>
      <c r="AC209" s="35"/>
      <c r="AD209" s="35"/>
      <c r="AE209" s="35"/>
      <c r="AR209" s="228" t="s">
        <v>156</v>
      </c>
      <c r="AT209" s="228" t="s">
        <v>153</v>
      </c>
      <c r="AU209" s="228" t="s">
        <v>92</v>
      </c>
      <c r="AY209" s="14" t="s">
        <v>140</v>
      </c>
      <c r="BE209" s="229">
        <f>IF(O209="základní",K209,0)</f>
        <v>0</v>
      </c>
      <c r="BF209" s="229">
        <f>IF(O209="snížená",K209,0)</f>
        <v>0</v>
      </c>
      <c r="BG209" s="229">
        <f>IF(O209="zákl. přenesená",K209,0)</f>
        <v>0</v>
      </c>
      <c r="BH209" s="229">
        <f>IF(O209="sníž. přenesená",K209,0)</f>
        <v>0</v>
      </c>
      <c r="BI209" s="229">
        <f>IF(O209="nulová",K209,0)</f>
        <v>0</v>
      </c>
      <c r="BJ209" s="14" t="s">
        <v>90</v>
      </c>
      <c r="BK209" s="229">
        <f>ROUND(P209*H209,2)</f>
        <v>0</v>
      </c>
      <c r="BL209" s="14" t="s">
        <v>148</v>
      </c>
      <c r="BM209" s="228" t="s">
        <v>385</v>
      </c>
    </row>
    <row r="210" spans="1:63" s="12" customFormat="1" ht="22.8" customHeight="1">
      <c r="A210" s="12"/>
      <c r="B210" s="198"/>
      <c r="C210" s="199"/>
      <c r="D210" s="200" t="s">
        <v>81</v>
      </c>
      <c r="E210" s="213" t="s">
        <v>386</v>
      </c>
      <c r="F210" s="213" t="s">
        <v>387</v>
      </c>
      <c r="G210" s="199"/>
      <c r="H210" s="199"/>
      <c r="I210" s="202"/>
      <c r="J210" s="202"/>
      <c r="K210" s="214">
        <f>BK210</f>
        <v>0</v>
      </c>
      <c r="L210" s="199"/>
      <c r="M210" s="204"/>
      <c r="N210" s="205"/>
      <c r="O210" s="206"/>
      <c r="P210" s="206"/>
      <c r="Q210" s="207">
        <f>SUM(Q211:Q216)</f>
        <v>0</v>
      </c>
      <c r="R210" s="207">
        <f>SUM(R211:R216)</f>
        <v>0</v>
      </c>
      <c r="S210" s="206"/>
      <c r="T210" s="208">
        <f>SUM(T211:T216)</f>
        <v>0</v>
      </c>
      <c r="U210" s="206"/>
      <c r="V210" s="208">
        <f>SUM(V211:V216)</f>
        <v>0</v>
      </c>
      <c r="W210" s="206"/>
      <c r="X210" s="209">
        <f>SUM(X211:X216)</f>
        <v>0</v>
      </c>
      <c r="Y210" s="12"/>
      <c r="Z210" s="12"/>
      <c r="AA210" s="12"/>
      <c r="AB210" s="12"/>
      <c r="AC210" s="12"/>
      <c r="AD210" s="12"/>
      <c r="AE210" s="12"/>
      <c r="AR210" s="210" t="s">
        <v>90</v>
      </c>
      <c r="AT210" s="211" t="s">
        <v>81</v>
      </c>
      <c r="AU210" s="211" t="s">
        <v>90</v>
      </c>
      <c r="AY210" s="210" t="s">
        <v>140</v>
      </c>
      <c r="BK210" s="212">
        <f>SUM(BK211:BK216)</f>
        <v>0</v>
      </c>
    </row>
    <row r="211" spans="1:65" s="2" customFormat="1" ht="16.5" customHeight="1">
      <c r="A211" s="35"/>
      <c r="B211" s="36"/>
      <c r="C211" s="235" t="s">
        <v>388</v>
      </c>
      <c r="D211" s="235" t="s">
        <v>153</v>
      </c>
      <c r="E211" s="236" t="s">
        <v>389</v>
      </c>
      <c r="F211" s="237" t="s">
        <v>390</v>
      </c>
      <c r="G211" s="238" t="s">
        <v>161</v>
      </c>
      <c r="H211" s="239">
        <v>111</v>
      </c>
      <c r="I211" s="240"/>
      <c r="J211" s="241"/>
      <c r="K211" s="242">
        <f>ROUND(P211*H211,2)</f>
        <v>0</v>
      </c>
      <c r="L211" s="241"/>
      <c r="M211" s="243"/>
      <c r="N211" s="244" t="s">
        <v>1</v>
      </c>
      <c r="O211" s="224" t="s">
        <v>45</v>
      </c>
      <c r="P211" s="225">
        <f>I211+J211</f>
        <v>0</v>
      </c>
      <c r="Q211" s="225">
        <f>ROUND(I211*H211,2)</f>
        <v>0</v>
      </c>
      <c r="R211" s="225">
        <f>ROUND(J211*H211,2)</f>
        <v>0</v>
      </c>
      <c r="S211" s="88"/>
      <c r="T211" s="226">
        <f>S211*H211</f>
        <v>0</v>
      </c>
      <c r="U211" s="226">
        <v>0</v>
      </c>
      <c r="V211" s="226">
        <f>U211*H211</f>
        <v>0</v>
      </c>
      <c r="W211" s="226">
        <v>0</v>
      </c>
      <c r="X211" s="227">
        <f>W211*H211</f>
        <v>0</v>
      </c>
      <c r="Y211" s="35"/>
      <c r="Z211" s="35"/>
      <c r="AA211" s="35"/>
      <c r="AB211" s="35"/>
      <c r="AC211" s="35"/>
      <c r="AD211" s="35"/>
      <c r="AE211" s="35"/>
      <c r="AR211" s="228" t="s">
        <v>156</v>
      </c>
      <c r="AT211" s="228" t="s">
        <v>153</v>
      </c>
      <c r="AU211" s="228" t="s">
        <v>92</v>
      </c>
      <c r="AY211" s="14" t="s">
        <v>140</v>
      </c>
      <c r="BE211" s="229">
        <f>IF(O211="základní",K211,0)</f>
        <v>0</v>
      </c>
      <c r="BF211" s="229">
        <f>IF(O211="snížená",K211,0)</f>
        <v>0</v>
      </c>
      <c r="BG211" s="229">
        <f>IF(O211="zákl. přenesená",K211,0)</f>
        <v>0</v>
      </c>
      <c r="BH211" s="229">
        <f>IF(O211="sníž. přenesená",K211,0)</f>
        <v>0</v>
      </c>
      <c r="BI211" s="229">
        <f>IF(O211="nulová",K211,0)</f>
        <v>0</v>
      </c>
      <c r="BJ211" s="14" t="s">
        <v>90</v>
      </c>
      <c r="BK211" s="229">
        <f>ROUND(P211*H211,2)</f>
        <v>0</v>
      </c>
      <c r="BL211" s="14" t="s">
        <v>148</v>
      </c>
      <c r="BM211" s="228" t="s">
        <v>391</v>
      </c>
    </row>
    <row r="212" spans="1:65" s="2" customFormat="1" ht="16.5" customHeight="1">
      <c r="A212" s="35"/>
      <c r="B212" s="36"/>
      <c r="C212" s="215" t="s">
        <v>392</v>
      </c>
      <c r="D212" s="215" t="s">
        <v>144</v>
      </c>
      <c r="E212" s="216" t="s">
        <v>393</v>
      </c>
      <c r="F212" s="217" t="s">
        <v>394</v>
      </c>
      <c r="G212" s="218" t="s">
        <v>191</v>
      </c>
      <c r="H212" s="219">
        <v>111</v>
      </c>
      <c r="I212" s="220"/>
      <c r="J212" s="220"/>
      <c r="K212" s="221">
        <f>ROUND(P212*H212,2)</f>
        <v>0</v>
      </c>
      <c r="L212" s="222"/>
      <c r="M212" s="41"/>
      <c r="N212" s="223" t="s">
        <v>1</v>
      </c>
      <c r="O212" s="224" t="s">
        <v>45</v>
      </c>
      <c r="P212" s="225">
        <f>I212+J212</f>
        <v>0</v>
      </c>
      <c r="Q212" s="225">
        <f>ROUND(I212*H212,2)</f>
        <v>0</v>
      </c>
      <c r="R212" s="225">
        <f>ROUND(J212*H212,2)</f>
        <v>0</v>
      </c>
      <c r="S212" s="88"/>
      <c r="T212" s="226">
        <f>S212*H212</f>
        <v>0</v>
      </c>
      <c r="U212" s="226">
        <v>0</v>
      </c>
      <c r="V212" s="226">
        <f>U212*H212</f>
        <v>0</v>
      </c>
      <c r="W212" s="226">
        <v>0</v>
      </c>
      <c r="X212" s="227">
        <f>W212*H212</f>
        <v>0</v>
      </c>
      <c r="Y212" s="35"/>
      <c r="Z212" s="35"/>
      <c r="AA212" s="35"/>
      <c r="AB212" s="35"/>
      <c r="AC212" s="35"/>
      <c r="AD212" s="35"/>
      <c r="AE212" s="35"/>
      <c r="AR212" s="228" t="s">
        <v>148</v>
      </c>
      <c r="AT212" s="228" t="s">
        <v>144</v>
      </c>
      <c r="AU212" s="228" t="s">
        <v>92</v>
      </c>
      <c r="AY212" s="14" t="s">
        <v>140</v>
      </c>
      <c r="BE212" s="229">
        <f>IF(O212="základní",K212,0)</f>
        <v>0</v>
      </c>
      <c r="BF212" s="229">
        <f>IF(O212="snížená",K212,0)</f>
        <v>0</v>
      </c>
      <c r="BG212" s="229">
        <f>IF(O212="zákl. přenesená",K212,0)</f>
        <v>0</v>
      </c>
      <c r="BH212" s="229">
        <f>IF(O212="sníž. přenesená",K212,0)</f>
        <v>0</v>
      </c>
      <c r="BI212" s="229">
        <f>IF(O212="nulová",K212,0)</f>
        <v>0</v>
      </c>
      <c r="BJ212" s="14" t="s">
        <v>90</v>
      </c>
      <c r="BK212" s="229">
        <f>ROUND(P212*H212,2)</f>
        <v>0</v>
      </c>
      <c r="BL212" s="14" t="s">
        <v>148</v>
      </c>
      <c r="BM212" s="228" t="s">
        <v>395</v>
      </c>
    </row>
    <row r="213" spans="1:65" s="2" customFormat="1" ht="16.5" customHeight="1">
      <c r="A213" s="35"/>
      <c r="B213" s="36"/>
      <c r="C213" s="215" t="s">
        <v>396</v>
      </c>
      <c r="D213" s="215" t="s">
        <v>144</v>
      </c>
      <c r="E213" s="216" t="s">
        <v>397</v>
      </c>
      <c r="F213" s="217" t="s">
        <v>398</v>
      </c>
      <c r="G213" s="218" t="s">
        <v>161</v>
      </c>
      <c r="H213" s="219">
        <v>1</v>
      </c>
      <c r="I213" s="220"/>
      <c r="J213" s="220"/>
      <c r="K213" s="221">
        <f>ROUND(P213*H213,2)</f>
        <v>0</v>
      </c>
      <c r="L213" s="222"/>
      <c r="M213" s="41"/>
      <c r="N213" s="223" t="s">
        <v>1</v>
      </c>
      <c r="O213" s="224" t="s">
        <v>45</v>
      </c>
      <c r="P213" s="225">
        <f>I213+J213</f>
        <v>0</v>
      </c>
      <c r="Q213" s="225">
        <f>ROUND(I213*H213,2)</f>
        <v>0</v>
      </c>
      <c r="R213" s="225">
        <f>ROUND(J213*H213,2)</f>
        <v>0</v>
      </c>
      <c r="S213" s="88"/>
      <c r="T213" s="226">
        <f>S213*H213</f>
        <v>0</v>
      </c>
      <c r="U213" s="226">
        <v>0</v>
      </c>
      <c r="V213" s="226">
        <f>U213*H213</f>
        <v>0</v>
      </c>
      <c r="W213" s="226">
        <v>0</v>
      </c>
      <c r="X213" s="227">
        <f>W213*H213</f>
        <v>0</v>
      </c>
      <c r="Y213" s="35"/>
      <c r="Z213" s="35"/>
      <c r="AA213" s="35"/>
      <c r="AB213" s="35"/>
      <c r="AC213" s="35"/>
      <c r="AD213" s="35"/>
      <c r="AE213" s="35"/>
      <c r="AR213" s="228" t="s">
        <v>148</v>
      </c>
      <c r="AT213" s="228" t="s">
        <v>144</v>
      </c>
      <c r="AU213" s="228" t="s">
        <v>92</v>
      </c>
      <c r="AY213" s="14" t="s">
        <v>140</v>
      </c>
      <c r="BE213" s="229">
        <f>IF(O213="základní",K213,0)</f>
        <v>0</v>
      </c>
      <c r="BF213" s="229">
        <f>IF(O213="snížená",K213,0)</f>
        <v>0</v>
      </c>
      <c r="BG213" s="229">
        <f>IF(O213="zákl. přenesená",K213,0)</f>
        <v>0</v>
      </c>
      <c r="BH213" s="229">
        <f>IF(O213="sníž. přenesená",K213,0)</f>
        <v>0</v>
      </c>
      <c r="BI213" s="229">
        <f>IF(O213="nulová",K213,0)</f>
        <v>0</v>
      </c>
      <c r="BJ213" s="14" t="s">
        <v>90</v>
      </c>
      <c r="BK213" s="229">
        <f>ROUND(P213*H213,2)</f>
        <v>0</v>
      </c>
      <c r="BL213" s="14" t="s">
        <v>148</v>
      </c>
      <c r="BM213" s="228" t="s">
        <v>399</v>
      </c>
    </row>
    <row r="214" spans="1:65" s="2" customFormat="1" ht="44.25" customHeight="1">
      <c r="A214" s="35"/>
      <c r="B214" s="36"/>
      <c r="C214" s="235" t="s">
        <v>400</v>
      </c>
      <c r="D214" s="235" t="s">
        <v>153</v>
      </c>
      <c r="E214" s="236" t="s">
        <v>401</v>
      </c>
      <c r="F214" s="237" t="s">
        <v>402</v>
      </c>
      <c r="G214" s="238" t="s">
        <v>161</v>
      </c>
      <c r="H214" s="239">
        <v>1</v>
      </c>
      <c r="I214" s="240"/>
      <c r="J214" s="241"/>
      <c r="K214" s="242">
        <f>ROUND(P214*H214,2)</f>
        <v>0</v>
      </c>
      <c r="L214" s="241"/>
      <c r="M214" s="243"/>
      <c r="N214" s="244" t="s">
        <v>1</v>
      </c>
      <c r="O214" s="224" t="s">
        <v>45</v>
      </c>
      <c r="P214" s="225">
        <f>I214+J214</f>
        <v>0</v>
      </c>
      <c r="Q214" s="225">
        <f>ROUND(I214*H214,2)</f>
        <v>0</v>
      </c>
      <c r="R214" s="225">
        <f>ROUND(J214*H214,2)</f>
        <v>0</v>
      </c>
      <c r="S214" s="88"/>
      <c r="T214" s="226">
        <f>S214*H214</f>
        <v>0</v>
      </c>
      <c r="U214" s="226">
        <v>0</v>
      </c>
      <c r="V214" s="226">
        <f>U214*H214</f>
        <v>0</v>
      </c>
      <c r="W214" s="226">
        <v>0</v>
      </c>
      <c r="X214" s="227">
        <f>W214*H214</f>
        <v>0</v>
      </c>
      <c r="Y214" s="35"/>
      <c r="Z214" s="35"/>
      <c r="AA214" s="35"/>
      <c r="AB214" s="35"/>
      <c r="AC214" s="35"/>
      <c r="AD214" s="35"/>
      <c r="AE214" s="35"/>
      <c r="AR214" s="228" t="s">
        <v>156</v>
      </c>
      <c r="AT214" s="228" t="s">
        <v>153</v>
      </c>
      <c r="AU214" s="228" t="s">
        <v>92</v>
      </c>
      <c r="AY214" s="14" t="s">
        <v>140</v>
      </c>
      <c r="BE214" s="229">
        <f>IF(O214="základní",K214,0)</f>
        <v>0</v>
      </c>
      <c r="BF214" s="229">
        <f>IF(O214="snížená",K214,0)</f>
        <v>0</v>
      </c>
      <c r="BG214" s="229">
        <f>IF(O214="zákl. přenesená",K214,0)</f>
        <v>0</v>
      </c>
      <c r="BH214" s="229">
        <f>IF(O214="sníž. přenesená",K214,0)</f>
        <v>0</v>
      </c>
      <c r="BI214" s="229">
        <f>IF(O214="nulová",K214,0)</f>
        <v>0</v>
      </c>
      <c r="BJ214" s="14" t="s">
        <v>90</v>
      </c>
      <c r="BK214" s="229">
        <f>ROUND(P214*H214,2)</f>
        <v>0</v>
      </c>
      <c r="BL214" s="14" t="s">
        <v>148</v>
      </c>
      <c r="BM214" s="228" t="s">
        <v>403</v>
      </c>
    </row>
    <row r="215" spans="1:47" s="2" customFormat="1" ht="12">
      <c r="A215" s="35"/>
      <c r="B215" s="36"/>
      <c r="C215" s="37"/>
      <c r="D215" s="230" t="s">
        <v>150</v>
      </c>
      <c r="E215" s="37"/>
      <c r="F215" s="231" t="s">
        <v>404</v>
      </c>
      <c r="G215" s="37"/>
      <c r="H215" s="37"/>
      <c r="I215" s="232"/>
      <c r="J215" s="232"/>
      <c r="K215" s="37"/>
      <c r="L215" s="37"/>
      <c r="M215" s="41"/>
      <c r="N215" s="233"/>
      <c r="O215" s="234"/>
      <c r="P215" s="88"/>
      <c r="Q215" s="88"/>
      <c r="R215" s="88"/>
      <c r="S215" s="88"/>
      <c r="T215" s="88"/>
      <c r="U215" s="88"/>
      <c r="V215" s="88"/>
      <c r="W215" s="88"/>
      <c r="X215" s="89"/>
      <c r="Y215" s="35"/>
      <c r="Z215" s="35"/>
      <c r="AA215" s="35"/>
      <c r="AB215" s="35"/>
      <c r="AC215" s="35"/>
      <c r="AD215" s="35"/>
      <c r="AE215" s="35"/>
      <c r="AT215" s="14" t="s">
        <v>150</v>
      </c>
      <c r="AU215" s="14" t="s">
        <v>92</v>
      </c>
    </row>
    <row r="216" spans="1:65" s="2" customFormat="1" ht="16.5" customHeight="1">
      <c r="A216" s="35"/>
      <c r="B216" s="36"/>
      <c r="C216" s="215" t="s">
        <v>405</v>
      </c>
      <c r="D216" s="215" t="s">
        <v>144</v>
      </c>
      <c r="E216" s="216" t="s">
        <v>406</v>
      </c>
      <c r="F216" s="217" t="s">
        <v>407</v>
      </c>
      <c r="G216" s="218" t="s">
        <v>161</v>
      </c>
      <c r="H216" s="219">
        <v>1</v>
      </c>
      <c r="I216" s="220"/>
      <c r="J216" s="220"/>
      <c r="K216" s="221">
        <f>ROUND(P216*H216,2)</f>
        <v>0</v>
      </c>
      <c r="L216" s="222"/>
      <c r="M216" s="41"/>
      <c r="N216" s="223" t="s">
        <v>1</v>
      </c>
      <c r="O216" s="224" t="s">
        <v>45</v>
      </c>
      <c r="P216" s="225">
        <f>I216+J216</f>
        <v>0</v>
      </c>
      <c r="Q216" s="225">
        <f>ROUND(I216*H216,2)</f>
        <v>0</v>
      </c>
      <c r="R216" s="225">
        <f>ROUND(J216*H216,2)</f>
        <v>0</v>
      </c>
      <c r="S216" s="88"/>
      <c r="T216" s="226">
        <f>S216*H216</f>
        <v>0</v>
      </c>
      <c r="U216" s="226">
        <v>0</v>
      </c>
      <c r="V216" s="226">
        <f>U216*H216</f>
        <v>0</v>
      </c>
      <c r="W216" s="226">
        <v>0</v>
      </c>
      <c r="X216" s="227">
        <f>W216*H216</f>
        <v>0</v>
      </c>
      <c r="Y216" s="35"/>
      <c r="Z216" s="35"/>
      <c r="AA216" s="35"/>
      <c r="AB216" s="35"/>
      <c r="AC216" s="35"/>
      <c r="AD216" s="35"/>
      <c r="AE216" s="35"/>
      <c r="AR216" s="228" t="s">
        <v>148</v>
      </c>
      <c r="AT216" s="228" t="s">
        <v>144</v>
      </c>
      <c r="AU216" s="228" t="s">
        <v>92</v>
      </c>
      <c r="AY216" s="14" t="s">
        <v>140</v>
      </c>
      <c r="BE216" s="229">
        <f>IF(O216="základní",K216,0)</f>
        <v>0</v>
      </c>
      <c r="BF216" s="229">
        <f>IF(O216="snížená",K216,0)</f>
        <v>0</v>
      </c>
      <c r="BG216" s="229">
        <f>IF(O216="zákl. přenesená",K216,0)</f>
        <v>0</v>
      </c>
      <c r="BH216" s="229">
        <f>IF(O216="sníž. přenesená",K216,0)</f>
        <v>0</v>
      </c>
      <c r="BI216" s="229">
        <f>IF(O216="nulová",K216,0)</f>
        <v>0</v>
      </c>
      <c r="BJ216" s="14" t="s">
        <v>90</v>
      </c>
      <c r="BK216" s="229">
        <f>ROUND(P216*H216,2)</f>
        <v>0</v>
      </c>
      <c r="BL216" s="14" t="s">
        <v>148</v>
      </c>
      <c r="BM216" s="228" t="s">
        <v>408</v>
      </c>
    </row>
    <row r="217" spans="1:63" s="12" customFormat="1" ht="22.8" customHeight="1">
      <c r="A217" s="12"/>
      <c r="B217" s="198"/>
      <c r="C217" s="199"/>
      <c r="D217" s="200" t="s">
        <v>81</v>
      </c>
      <c r="E217" s="213" t="s">
        <v>409</v>
      </c>
      <c r="F217" s="213" t="s">
        <v>410</v>
      </c>
      <c r="G217" s="199"/>
      <c r="H217" s="199"/>
      <c r="I217" s="202"/>
      <c r="J217" s="202"/>
      <c r="K217" s="214">
        <f>BK217</f>
        <v>0</v>
      </c>
      <c r="L217" s="199"/>
      <c r="M217" s="204"/>
      <c r="N217" s="205"/>
      <c r="O217" s="206"/>
      <c r="P217" s="206"/>
      <c r="Q217" s="207">
        <f>SUM(Q218:Q224)</f>
        <v>0</v>
      </c>
      <c r="R217" s="207">
        <f>SUM(R218:R224)</f>
        <v>0</v>
      </c>
      <c r="S217" s="206"/>
      <c r="T217" s="208">
        <f>SUM(T218:T224)</f>
        <v>0</v>
      </c>
      <c r="U217" s="206"/>
      <c r="V217" s="208">
        <f>SUM(V218:V224)</f>
        <v>0.07175999999999999</v>
      </c>
      <c r="W217" s="206"/>
      <c r="X217" s="209">
        <f>SUM(X218:X224)</f>
        <v>0</v>
      </c>
      <c r="Y217" s="12"/>
      <c r="Z217" s="12"/>
      <c r="AA217" s="12"/>
      <c r="AB217" s="12"/>
      <c r="AC217" s="12"/>
      <c r="AD217" s="12"/>
      <c r="AE217" s="12"/>
      <c r="AR217" s="210" t="s">
        <v>90</v>
      </c>
      <c r="AT217" s="211" t="s">
        <v>81</v>
      </c>
      <c r="AU217" s="211" t="s">
        <v>90</v>
      </c>
      <c r="AY217" s="210" t="s">
        <v>140</v>
      </c>
      <c r="BK217" s="212">
        <f>SUM(BK218:BK224)</f>
        <v>0</v>
      </c>
    </row>
    <row r="218" spans="1:65" s="2" customFormat="1" ht="16.5" customHeight="1">
      <c r="A218" s="35"/>
      <c r="B218" s="36"/>
      <c r="C218" s="235" t="s">
        <v>276</v>
      </c>
      <c r="D218" s="235" t="s">
        <v>153</v>
      </c>
      <c r="E218" s="236" t="s">
        <v>411</v>
      </c>
      <c r="F218" s="237" t="s">
        <v>412</v>
      </c>
      <c r="G218" s="238" t="s">
        <v>161</v>
      </c>
      <c r="H218" s="239">
        <v>1</v>
      </c>
      <c r="I218" s="240"/>
      <c r="J218" s="241"/>
      <c r="K218" s="242">
        <f>ROUND(P218*H218,2)</f>
        <v>0</v>
      </c>
      <c r="L218" s="241"/>
      <c r="M218" s="243"/>
      <c r="N218" s="244" t="s">
        <v>1</v>
      </c>
      <c r="O218" s="224" t="s">
        <v>45</v>
      </c>
      <c r="P218" s="225">
        <f>I218+J218</f>
        <v>0</v>
      </c>
      <c r="Q218" s="225">
        <f>ROUND(I218*H218,2)</f>
        <v>0</v>
      </c>
      <c r="R218" s="225">
        <f>ROUND(J218*H218,2)</f>
        <v>0</v>
      </c>
      <c r="S218" s="88"/>
      <c r="T218" s="226">
        <f>S218*H218</f>
        <v>0</v>
      </c>
      <c r="U218" s="226">
        <v>0</v>
      </c>
      <c r="V218" s="226">
        <f>U218*H218</f>
        <v>0</v>
      </c>
      <c r="W218" s="226">
        <v>0</v>
      </c>
      <c r="X218" s="227">
        <f>W218*H218</f>
        <v>0</v>
      </c>
      <c r="Y218" s="35"/>
      <c r="Z218" s="35"/>
      <c r="AA218" s="35"/>
      <c r="AB218" s="35"/>
      <c r="AC218" s="35"/>
      <c r="AD218" s="35"/>
      <c r="AE218" s="35"/>
      <c r="AR218" s="228" t="s">
        <v>156</v>
      </c>
      <c r="AT218" s="228" t="s">
        <v>153</v>
      </c>
      <c r="AU218" s="228" t="s">
        <v>92</v>
      </c>
      <c r="AY218" s="14" t="s">
        <v>140</v>
      </c>
      <c r="BE218" s="229">
        <f>IF(O218="základní",K218,0)</f>
        <v>0</v>
      </c>
      <c r="BF218" s="229">
        <f>IF(O218="snížená",K218,0)</f>
        <v>0</v>
      </c>
      <c r="BG218" s="229">
        <f>IF(O218="zákl. přenesená",K218,0)</f>
        <v>0</v>
      </c>
      <c r="BH218" s="229">
        <f>IF(O218="sníž. přenesená",K218,0)</f>
        <v>0</v>
      </c>
      <c r="BI218" s="229">
        <f>IF(O218="nulová",K218,0)</f>
        <v>0</v>
      </c>
      <c r="BJ218" s="14" t="s">
        <v>90</v>
      </c>
      <c r="BK218" s="229">
        <f>ROUND(P218*H218,2)</f>
        <v>0</v>
      </c>
      <c r="BL218" s="14" t="s">
        <v>148</v>
      </c>
      <c r="BM218" s="228" t="s">
        <v>413</v>
      </c>
    </row>
    <row r="219" spans="1:65" s="2" customFormat="1" ht="21.75" customHeight="1">
      <c r="A219" s="35"/>
      <c r="B219" s="36"/>
      <c r="C219" s="235" t="s">
        <v>414</v>
      </c>
      <c r="D219" s="235" t="s">
        <v>153</v>
      </c>
      <c r="E219" s="236" t="s">
        <v>415</v>
      </c>
      <c r="F219" s="237" t="s">
        <v>416</v>
      </c>
      <c r="G219" s="238" t="s">
        <v>161</v>
      </c>
      <c r="H219" s="239">
        <v>1</v>
      </c>
      <c r="I219" s="240"/>
      <c r="J219" s="241"/>
      <c r="K219" s="242">
        <f>ROUND(P219*H219,2)</f>
        <v>0</v>
      </c>
      <c r="L219" s="241"/>
      <c r="M219" s="243"/>
      <c r="N219" s="244" t="s">
        <v>1</v>
      </c>
      <c r="O219" s="224" t="s">
        <v>45</v>
      </c>
      <c r="P219" s="225">
        <f>I219+J219</f>
        <v>0</v>
      </c>
      <c r="Q219" s="225">
        <f>ROUND(I219*H219,2)</f>
        <v>0</v>
      </c>
      <c r="R219" s="225">
        <f>ROUND(J219*H219,2)</f>
        <v>0</v>
      </c>
      <c r="S219" s="88"/>
      <c r="T219" s="226">
        <f>S219*H219</f>
        <v>0</v>
      </c>
      <c r="U219" s="226">
        <v>0</v>
      </c>
      <c r="V219" s="226">
        <f>U219*H219</f>
        <v>0</v>
      </c>
      <c r="W219" s="226">
        <v>0</v>
      </c>
      <c r="X219" s="227">
        <f>W219*H219</f>
        <v>0</v>
      </c>
      <c r="Y219" s="35"/>
      <c r="Z219" s="35"/>
      <c r="AA219" s="35"/>
      <c r="AB219" s="35"/>
      <c r="AC219" s="35"/>
      <c r="AD219" s="35"/>
      <c r="AE219" s="35"/>
      <c r="AR219" s="228" t="s">
        <v>156</v>
      </c>
      <c r="AT219" s="228" t="s">
        <v>153</v>
      </c>
      <c r="AU219" s="228" t="s">
        <v>92</v>
      </c>
      <c r="AY219" s="14" t="s">
        <v>140</v>
      </c>
      <c r="BE219" s="229">
        <f>IF(O219="základní",K219,0)</f>
        <v>0</v>
      </c>
      <c r="BF219" s="229">
        <f>IF(O219="snížená",K219,0)</f>
        <v>0</v>
      </c>
      <c r="BG219" s="229">
        <f>IF(O219="zákl. přenesená",K219,0)</f>
        <v>0</v>
      </c>
      <c r="BH219" s="229">
        <f>IF(O219="sníž. přenesená",K219,0)</f>
        <v>0</v>
      </c>
      <c r="BI219" s="229">
        <f>IF(O219="nulová",K219,0)</f>
        <v>0</v>
      </c>
      <c r="BJ219" s="14" t="s">
        <v>90</v>
      </c>
      <c r="BK219" s="229">
        <f>ROUND(P219*H219,2)</f>
        <v>0</v>
      </c>
      <c r="BL219" s="14" t="s">
        <v>148</v>
      </c>
      <c r="BM219" s="228" t="s">
        <v>417</v>
      </c>
    </row>
    <row r="220" spans="1:65" s="2" customFormat="1" ht="33" customHeight="1">
      <c r="A220" s="35"/>
      <c r="B220" s="36"/>
      <c r="C220" s="215" t="s">
        <v>418</v>
      </c>
      <c r="D220" s="215" t="s">
        <v>144</v>
      </c>
      <c r="E220" s="216" t="s">
        <v>419</v>
      </c>
      <c r="F220" s="217" t="s">
        <v>420</v>
      </c>
      <c r="G220" s="218" t="s">
        <v>147</v>
      </c>
      <c r="H220" s="219">
        <v>26</v>
      </c>
      <c r="I220" s="220"/>
      <c r="J220" s="220"/>
      <c r="K220" s="221">
        <f>ROUND(P220*H220,2)</f>
        <v>0</v>
      </c>
      <c r="L220" s="222"/>
      <c r="M220" s="41"/>
      <c r="N220" s="223" t="s">
        <v>1</v>
      </c>
      <c r="O220" s="224" t="s">
        <v>45</v>
      </c>
      <c r="P220" s="225">
        <f>I220+J220</f>
        <v>0</v>
      </c>
      <c r="Q220" s="225">
        <f>ROUND(I220*H220,2)</f>
        <v>0</v>
      </c>
      <c r="R220" s="225">
        <f>ROUND(J220*H220,2)</f>
        <v>0</v>
      </c>
      <c r="S220" s="88"/>
      <c r="T220" s="226">
        <f>S220*H220</f>
        <v>0</v>
      </c>
      <c r="U220" s="226">
        <v>0</v>
      </c>
      <c r="V220" s="226">
        <f>U220*H220</f>
        <v>0</v>
      </c>
      <c r="W220" s="226">
        <v>0</v>
      </c>
      <c r="X220" s="227">
        <f>W220*H220</f>
        <v>0</v>
      </c>
      <c r="Y220" s="35"/>
      <c r="Z220" s="35"/>
      <c r="AA220" s="35"/>
      <c r="AB220" s="35"/>
      <c r="AC220" s="35"/>
      <c r="AD220" s="35"/>
      <c r="AE220" s="35"/>
      <c r="AR220" s="228" t="s">
        <v>276</v>
      </c>
      <c r="AT220" s="228" t="s">
        <v>144</v>
      </c>
      <c r="AU220" s="228" t="s">
        <v>92</v>
      </c>
      <c r="AY220" s="14" t="s">
        <v>140</v>
      </c>
      <c r="BE220" s="229">
        <f>IF(O220="základní",K220,0)</f>
        <v>0</v>
      </c>
      <c r="BF220" s="229">
        <f>IF(O220="snížená",K220,0)</f>
        <v>0</v>
      </c>
      <c r="BG220" s="229">
        <f>IF(O220="zákl. přenesená",K220,0)</f>
        <v>0</v>
      </c>
      <c r="BH220" s="229">
        <f>IF(O220="sníž. přenesená",K220,0)</f>
        <v>0</v>
      </c>
      <c r="BI220" s="229">
        <f>IF(O220="nulová",K220,0)</f>
        <v>0</v>
      </c>
      <c r="BJ220" s="14" t="s">
        <v>90</v>
      </c>
      <c r="BK220" s="229">
        <f>ROUND(P220*H220,2)</f>
        <v>0</v>
      </c>
      <c r="BL220" s="14" t="s">
        <v>276</v>
      </c>
      <c r="BM220" s="228" t="s">
        <v>421</v>
      </c>
    </row>
    <row r="221" spans="1:47" s="2" customFormat="1" ht="12">
      <c r="A221" s="35"/>
      <c r="B221" s="36"/>
      <c r="C221" s="37"/>
      <c r="D221" s="230" t="s">
        <v>150</v>
      </c>
      <c r="E221" s="37"/>
      <c r="F221" s="231" t="s">
        <v>422</v>
      </c>
      <c r="G221" s="37"/>
      <c r="H221" s="37"/>
      <c r="I221" s="232"/>
      <c r="J221" s="232"/>
      <c r="K221" s="37"/>
      <c r="L221" s="37"/>
      <c r="M221" s="41"/>
      <c r="N221" s="233"/>
      <c r="O221" s="234"/>
      <c r="P221" s="88"/>
      <c r="Q221" s="88"/>
      <c r="R221" s="88"/>
      <c r="S221" s="88"/>
      <c r="T221" s="88"/>
      <c r="U221" s="88"/>
      <c r="V221" s="88"/>
      <c r="W221" s="88"/>
      <c r="X221" s="89"/>
      <c r="Y221" s="35"/>
      <c r="Z221" s="35"/>
      <c r="AA221" s="35"/>
      <c r="AB221" s="35"/>
      <c r="AC221" s="35"/>
      <c r="AD221" s="35"/>
      <c r="AE221" s="35"/>
      <c r="AT221" s="14" t="s">
        <v>150</v>
      </c>
      <c r="AU221" s="14" t="s">
        <v>92</v>
      </c>
    </row>
    <row r="222" spans="1:65" s="2" customFormat="1" ht="24.15" customHeight="1">
      <c r="A222" s="35"/>
      <c r="B222" s="36"/>
      <c r="C222" s="235" t="s">
        <v>423</v>
      </c>
      <c r="D222" s="235" t="s">
        <v>153</v>
      </c>
      <c r="E222" s="236" t="s">
        <v>424</v>
      </c>
      <c r="F222" s="237" t="s">
        <v>425</v>
      </c>
      <c r="G222" s="238" t="s">
        <v>147</v>
      </c>
      <c r="H222" s="239">
        <v>29.9</v>
      </c>
      <c r="I222" s="240"/>
      <c r="J222" s="241"/>
      <c r="K222" s="242">
        <f>ROUND(P222*H222,2)</f>
        <v>0</v>
      </c>
      <c r="L222" s="241"/>
      <c r="M222" s="243"/>
      <c r="N222" s="244" t="s">
        <v>1</v>
      </c>
      <c r="O222" s="224" t="s">
        <v>45</v>
      </c>
      <c r="P222" s="225">
        <f>I222+J222</f>
        <v>0</v>
      </c>
      <c r="Q222" s="225">
        <f>ROUND(I222*H222,2)</f>
        <v>0</v>
      </c>
      <c r="R222" s="225">
        <f>ROUND(J222*H222,2)</f>
        <v>0</v>
      </c>
      <c r="S222" s="88"/>
      <c r="T222" s="226">
        <f>S222*H222</f>
        <v>0</v>
      </c>
      <c r="U222" s="226">
        <v>0.0024</v>
      </c>
      <c r="V222" s="226">
        <f>U222*H222</f>
        <v>0.07175999999999999</v>
      </c>
      <c r="W222" s="226">
        <v>0</v>
      </c>
      <c r="X222" s="227">
        <f>W222*H222</f>
        <v>0</v>
      </c>
      <c r="Y222" s="35"/>
      <c r="Z222" s="35"/>
      <c r="AA222" s="35"/>
      <c r="AB222" s="35"/>
      <c r="AC222" s="35"/>
      <c r="AD222" s="35"/>
      <c r="AE222" s="35"/>
      <c r="AR222" s="228" t="s">
        <v>282</v>
      </c>
      <c r="AT222" s="228" t="s">
        <v>153</v>
      </c>
      <c r="AU222" s="228" t="s">
        <v>92</v>
      </c>
      <c r="AY222" s="14" t="s">
        <v>140</v>
      </c>
      <c r="BE222" s="229">
        <f>IF(O222="základní",K222,0)</f>
        <v>0</v>
      </c>
      <c r="BF222" s="229">
        <f>IF(O222="snížená",K222,0)</f>
        <v>0</v>
      </c>
      <c r="BG222" s="229">
        <f>IF(O222="zákl. přenesená",K222,0)</f>
        <v>0</v>
      </c>
      <c r="BH222" s="229">
        <f>IF(O222="sníž. přenesená",K222,0)</f>
        <v>0</v>
      </c>
      <c r="BI222" s="229">
        <f>IF(O222="nulová",K222,0)</f>
        <v>0</v>
      </c>
      <c r="BJ222" s="14" t="s">
        <v>90</v>
      </c>
      <c r="BK222" s="229">
        <f>ROUND(P222*H222,2)</f>
        <v>0</v>
      </c>
      <c r="BL222" s="14" t="s">
        <v>282</v>
      </c>
      <c r="BM222" s="228" t="s">
        <v>426</v>
      </c>
    </row>
    <row r="223" spans="1:47" s="2" customFormat="1" ht="12">
      <c r="A223" s="35"/>
      <c r="B223" s="36"/>
      <c r="C223" s="37"/>
      <c r="D223" s="230" t="s">
        <v>150</v>
      </c>
      <c r="E223" s="37"/>
      <c r="F223" s="231" t="s">
        <v>425</v>
      </c>
      <c r="G223" s="37"/>
      <c r="H223" s="37"/>
      <c r="I223" s="232"/>
      <c r="J223" s="232"/>
      <c r="K223" s="37"/>
      <c r="L223" s="37"/>
      <c r="M223" s="41"/>
      <c r="N223" s="233"/>
      <c r="O223" s="234"/>
      <c r="P223" s="88"/>
      <c r="Q223" s="88"/>
      <c r="R223" s="88"/>
      <c r="S223" s="88"/>
      <c r="T223" s="88"/>
      <c r="U223" s="88"/>
      <c r="V223" s="88"/>
      <c r="W223" s="88"/>
      <c r="X223" s="89"/>
      <c r="Y223" s="35"/>
      <c r="Z223" s="35"/>
      <c r="AA223" s="35"/>
      <c r="AB223" s="35"/>
      <c r="AC223" s="35"/>
      <c r="AD223" s="35"/>
      <c r="AE223" s="35"/>
      <c r="AT223" s="14" t="s">
        <v>150</v>
      </c>
      <c r="AU223" s="14" t="s">
        <v>92</v>
      </c>
    </row>
    <row r="224" spans="1:47" s="2" customFormat="1" ht="12">
      <c r="A224" s="35"/>
      <c r="B224" s="36"/>
      <c r="C224" s="37"/>
      <c r="D224" s="230" t="s">
        <v>284</v>
      </c>
      <c r="E224" s="37"/>
      <c r="F224" s="245" t="s">
        <v>427</v>
      </c>
      <c r="G224" s="37"/>
      <c r="H224" s="37"/>
      <c r="I224" s="232"/>
      <c r="J224" s="232"/>
      <c r="K224" s="37"/>
      <c r="L224" s="37"/>
      <c r="M224" s="41"/>
      <c r="N224" s="233"/>
      <c r="O224" s="234"/>
      <c r="P224" s="88"/>
      <c r="Q224" s="88"/>
      <c r="R224" s="88"/>
      <c r="S224" s="88"/>
      <c r="T224" s="88"/>
      <c r="U224" s="88"/>
      <c r="V224" s="88"/>
      <c r="W224" s="88"/>
      <c r="X224" s="89"/>
      <c r="Y224" s="35"/>
      <c r="Z224" s="35"/>
      <c r="AA224" s="35"/>
      <c r="AB224" s="35"/>
      <c r="AC224" s="35"/>
      <c r="AD224" s="35"/>
      <c r="AE224" s="35"/>
      <c r="AT224" s="14" t="s">
        <v>284</v>
      </c>
      <c r="AU224" s="14" t="s">
        <v>92</v>
      </c>
    </row>
    <row r="225" spans="1:63" s="12" customFormat="1" ht="22.8" customHeight="1">
      <c r="A225" s="12"/>
      <c r="B225" s="198"/>
      <c r="C225" s="199"/>
      <c r="D225" s="200" t="s">
        <v>81</v>
      </c>
      <c r="E225" s="213" t="s">
        <v>90</v>
      </c>
      <c r="F225" s="213" t="s">
        <v>428</v>
      </c>
      <c r="G225" s="199"/>
      <c r="H225" s="199"/>
      <c r="I225" s="202"/>
      <c r="J225" s="202"/>
      <c r="K225" s="214">
        <f>BK225</f>
        <v>0</v>
      </c>
      <c r="L225" s="199"/>
      <c r="M225" s="204"/>
      <c r="N225" s="205"/>
      <c r="O225" s="206"/>
      <c r="P225" s="206"/>
      <c r="Q225" s="207">
        <f>SUM(Q226:Q231)</f>
        <v>0</v>
      </c>
      <c r="R225" s="207">
        <f>SUM(R226:R231)</f>
        <v>0</v>
      </c>
      <c r="S225" s="206"/>
      <c r="T225" s="208">
        <f>SUM(T226:T231)</f>
        <v>0</v>
      </c>
      <c r="U225" s="206"/>
      <c r="V225" s="208">
        <f>SUM(V226:V231)</f>
        <v>0</v>
      </c>
      <c r="W225" s="206"/>
      <c r="X225" s="209">
        <f>SUM(X226:X231)</f>
        <v>0</v>
      </c>
      <c r="Y225" s="12"/>
      <c r="Z225" s="12"/>
      <c r="AA225" s="12"/>
      <c r="AB225" s="12"/>
      <c r="AC225" s="12"/>
      <c r="AD225" s="12"/>
      <c r="AE225" s="12"/>
      <c r="AR225" s="210" t="s">
        <v>90</v>
      </c>
      <c r="AT225" s="211" t="s">
        <v>81</v>
      </c>
      <c r="AU225" s="211" t="s">
        <v>90</v>
      </c>
      <c r="AY225" s="210" t="s">
        <v>140</v>
      </c>
      <c r="BK225" s="212">
        <f>SUM(BK226:BK231)</f>
        <v>0</v>
      </c>
    </row>
    <row r="226" spans="1:65" s="2" customFormat="1" ht="24.15" customHeight="1">
      <c r="A226" s="35"/>
      <c r="B226" s="36"/>
      <c r="C226" s="215" t="s">
        <v>429</v>
      </c>
      <c r="D226" s="215" t="s">
        <v>144</v>
      </c>
      <c r="E226" s="216" t="s">
        <v>430</v>
      </c>
      <c r="F226" s="217" t="s">
        <v>431</v>
      </c>
      <c r="G226" s="218" t="s">
        <v>432</v>
      </c>
      <c r="H226" s="219">
        <v>0.75</v>
      </c>
      <c r="I226" s="220"/>
      <c r="J226" s="220"/>
      <c r="K226" s="221">
        <f>ROUND(P226*H226,2)</f>
        <v>0</v>
      </c>
      <c r="L226" s="222"/>
      <c r="M226" s="41"/>
      <c r="N226" s="223" t="s">
        <v>1</v>
      </c>
      <c r="O226" s="224" t="s">
        <v>45</v>
      </c>
      <c r="P226" s="225">
        <f>I226+J226</f>
        <v>0</v>
      </c>
      <c r="Q226" s="225">
        <f>ROUND(I226*H226,2)</f>
        <v>0</v>
      </c>
      <c r="R226" s="225">
        <f>ROUND(J226*H226,2)</f>
        <v>0</v>
      </c>
      <c r="S226" s="88"/>
      <c r="T226" s="226">
        <f>S226*H226</f>
        <v>0</v>
      </c>
      <c r="U226" s="226">
        <v>0</v>
      </c>
      <c r="V226" s="226">
        <f>U226*H226</f>
        <v>0</v>
      </c>
      <c r="W226" s="226">
        <v>0</v>
      </c>
      <c r="X226" s="227">
        <f>W226*H226</f>
        <v>0</v>
      </c>
      <c r="Y226" s="35"/>
      <c r="Z226" s="35"/>
      <c r="AA226" s="35"/>
      <c r="AB226" s="35"/>
      <c r="AC226" s="35"/>
      <c r="AD226" s="35"/>
      <c r="AE226" s="35"/>
      <c r="AR226" s="228" t="s">
        <v>148</v>
      </c>
      <c r="AT226" s="228" t="s">
        <v>144</v>
      </c>
      <c r="AU226" s="228" t="s">
        <v>92</v>
      </c>
      <c r="AY226" s="14" t="s">
        <v>140</v>
      </c>
      <c r="BE226" s="229">
        <f>IF(O226="základní",K226,0)</f>
        <v>0</v>
      </c>
      <c r="BF226" s="229">
        <f>IF(O226="snížená",K226,0)</f>
        <v>0</v>
      </c>
      <c r="BG226" s="229">
        <f>IF(O226="zákl. přenesená",K226,0)</f>
        <v>0</v>
      </c>
      <c r="BH226" s="229">
        <f>IF(O226="sníž. přenesená",K226,0)</f>
        <v>0</v>
      </c>
      <c r="BI226" s="229">
        <f>IF(O226="nulová",K226,0)</f>
        <v>0</v>
      </c>
      <c r="BJ226" s="14" t="s">
        <v>90</v>
      </c>
      <c r="BK226" s="229">
        <f>ROUND(P226*H226,2)</f>
        <v>0</v>
      </c>
      <c r="BL226" s="14" t="s">
        <v>148</v>
      </c>
      <c r="BM226" s="228" t="s">
        <v>433</v>
      </c>
    </row>
    <row r="227" spans="1:47" s="2" customFormat="1" ht="12">
      <c r="A227" s="35"/>
      <c r="B227" s="36"/>
      <c r="C227" s="37"/>
      <c r="D227" s="230" t="s">
        <v>150</v>
      </c>
      <c r="E227" s="37"/>
      <c r="F227" s="231" t="s">
        <v>434</v>
      </c>
      <c r="G227" s="37"/>
      <c r="H227" s="37"/>
      <c r="I227" s="232"/>
      <c r="J227" s="232"/>
      <c r="K227" s="37"/>
      <c r="L227" s="37"/>
      <c r="M227" s="41"/>
      <c r="N227" s="233"/>
      <c r="O227" s="234"/>
      <c r="P227" s="88"/>
      <c r="Q227" s="88"/>
      <c r="R227" s="88"/>
      <c r="S227" s="88"/>
      <c r="T227" s="88"/>
      <c r="U227" s="88"/>
      <c r="V227" s="88"/>
      <c r="W227" s="88"/>
      <c r="X227" s="89"/>
      <c r="Y227" s="35"/>
      <c r="Z227" s="35"/>
      <c r="AA227" s="35"/>
      <c r="AB227" s="35"/>
      <c r="AC227" s="35"/>
      <c r="AD227" s="35"/>
      <c r="AE227" s="35"/>
      <c r="AT227" s="14" t="s">
        <v>150</v>
      </c>
      <c r="AU227" s="14" t="s">
        <v>92</v>
      </c>
    </row>
    <row r="228" spans="1:65" s="2" customFormat="1" ht="24.15" customHeight="1">
      <c r="A228" s="35"/>
      <c r="B228" s="36"/>
      <c r="C228" s="215" t="s">
        <v>435</v>
      </c>
      <c r="D228" s="215" t="s">
        <v>144</v>
      </c>
      <c r="E228" s="216" t="s">
        <v>436</v>
      </c>
      <c r="F228" s="217" t="s">
        <v>437</v>
      </c>
      <c r="G228" s="218" t="s">
        <v>432</v>
      </c>
      <c r="H228" s="219">
        <v>12</v>
      </c>
      <c r="I228" s="220"/>
      <c r="J228" s="220"/>
      <c r="K228" s="221">
        <f>ROUND(P228*H228,2)</f>
        <v>0</v>
      </c>
      <c r="L228" s="222"/>
      <c r="M228" s="41"/>
      <c r="N228" s="223" t="s">
        <v>1</v>
      </c>
      <c r="O228" s="224" t="s">
        <v>45</v>
      </c>
      <c r="P228" s="225">
        <f>I228+J228</f>
        <v>0</v>
      </c>
      <c r="Q228" s="225">
        <f>ROUND(I228*H228,2)</f>
        <v>0</v>
      </c>
      <c r="R228" s="225">
        <f>ROUND(J228*H228,2)</f>
        <v>0</v>
      </c>
      <c r="S228" s="88"/>
      <c r="T228" s="226">
        <f>S228*H228</f>
        <v>0</v>
      </c>
      <c r="U228" s="226">
        <v>0</v>
      </c>
      <c r="V228" s="226">
        <f>U228*H228</f>
        <v>0</v>
      </c>
      <c r="W228" s="226">
        <v>0</v>
      </c>
      <c r="X228" s="227">
        <f>W228*H228</f>
        <v>0</v>
      </c>
      <c r="Y228" s="35"/>
      <c r="Z228" s="35"/>
      <c r="AA228" s="35"/>
      <c r="AB228" s="35"/>
      <c r="AC228" s="35"/>
      <c r="AD228" s="35"/>
      <c r="AE228" s="35"/>
      <c r="AR228" s="228" t="s">
        <v>148</v>
      </c>
      <c r="AT228" s="228" t="s">
        <v>144</v>
      </c>
      <c r="AU228" s="228" t="s">
        <v>92</v>
      </c>
      <c r="AY228" s="14" t="s">
        <v>140</v>
      </c>
      <c r="BE228" s="229">
        <f>IF(O228="základní",K228,0)</f>
        <v>0</v>
      </c>
      <c r="BF228" s="229">
        <f>IF(O228="snížená",K228,0)</f>
        <v>0</v>
      </c>
      <c r="BG228" s="229">
        <f>IF(O228="zákl. přenesená",K228,0)</f>
        <v>0</v>
      </c>
      <c r="BH228" s="229">
        <f>IF(O228="sníž. přenesená",K228,0)</f>
        <v>0</v>
      </c>
      <c r="BI228" s="229">
        <f>IF(O228="nulová",K228,0)</f>
        <v>0</v>
      </c>
      <c r="BJ228" s="14" t="s">
        <v>90</v>
      </c>
      <c r="BK228" s="229">
        <f>ROUND(P228*H228,2)</f>
        <v>0</v>
      </c>
      <c r="BL228" s="14" t="s">
        <v>148</v>
      </c>
      <c r="BM228" s="228" t="s">
        <v>438</v>
      </c>
    </row>
    <row r="229" spans="1:47" s="2" customFormat="1" ht="12">
      <c r="A229" s="35"/>
      <c r="B229" s="36"/>
      <c r="C229" s="37"/>
      <c r="D229" s="230" t="s">
        <v>150</v>
      </c>
      <c r="E229" s="37"/>
      <c r="F229" s="231" t="s">
        <v>439</v>
      </c>
      <c r="G229" s="37"/>
      <c r="H229" s="37"/>
      <c r="I229" s="232"/>
      <c r="J229" s="232"/>
      <c r="K229" s="37"/>
      <c r="L229" s="37"/>
      <c r="M229" s="41"/>
      <c r="N229" s="233"/>
      <c r="O229" s="234"/>
      <c r="P229" s="88"/>
      <c r="Q229" s="88"/>
      <c r="R229" s="88"/>
      <c r="S229" s="88"/>
      <c r="T229" s="88"/>
      <c r="U229" s="88"/>
      <c r="V229" s="88"/>
      <c r="W229" s="88"/>
      <c r="X229" s="89"/>
      <c r="Y229" s="35"/>
      <c r="Z229" s="35"/>
      <c r="AA229" s="35"/>
      <c r="AB229" s="35"/>
      <c r="AC229" s="35"/>
      <c r="AD229" s="35"/>
      <c r="AE229" s="35"/>
      <c r="AT229" s="14" t="s">
        <v>150</v>
      </c>
      <c r="AU229" s="14" t="s">
        <v>92</v>
      </c>
    </row>
    <row r="230" spans="1:65" s="2" customFormat="1" ht="33" customHeight="1">
      <c r="A230" s="35"/>
      <c r="B230" s="36"/>
      <c r="C230" s="215" t="s">
        <v>87</v>
      </c>
      <c r="D230" s="215" t="s">
        <v>144</v>
      </c>
      <c r="E230" s="216" t="s">
        <v>440</v>
      </c>
      <c r="F230" s="217" t="s">
        <v>441</v>
      </c>
      <c r="G230" s="218" t="s">
        <v>432</v>
      </c>
      <c r="H230" s="219">
        <v>12</v>
      </c>
      <c r="I230" s="220"/>
      <c r="J230" s="220"/>
      <c r="K230" s="221">
        <f>ROUND(P230*H230,2)</f>
        <v>0</v>
      </c>
      <c r="L230" s="222"/>
      <c r="M230" s="41"/>
      <c r="N230" s="223" t="s">
        <v>1</v>
      </c>
      <c r="O230" s="224" t="s">
        <v>45</v>
      </c>
      <c r="P230" s="225">
        <f>I230+J230</f>
        <v>0</v>
      </c>
      <c r="Q230" s="225">
        <f>ROUND(I230*H230,2)</f>
        <v>0</v>
      </c>
      <c r="R230" s="225">
        <f>ROUND(J230*H230,2)</f>
        <v>0</v>
      </c>
      <c r="S230" s="88"/>
      <c r="T230" s="226">
        <f>S230*H230</f>
        <v>0</v>
      </c>
      <c r="U230" s="226">
        <v>0</v>
      </c>
      <c r="V230" s="226">
        <f>U230*H230</f>
        <v>0</v>
      </c>
      <c r="W230" s="226">
        <v>0</v>
      </c>
      <c r="X230" s="227">
        <f>W230*H230</f>
        <v>0</v>
      </c>
      <c r="Y230" s="35"/>
      <c r="Z230" s="35"/>
      <c r="AA230" s="35"/>
      <c r="AB230" s="35"/>
      <c r="AC230" s="35"/>
      <c r="AD230" s="35"/>
      <c r="AE230" s="35"/>
      <c r="AR230" s="228" t="s">
        <v>148</v>
      </c>
      <c r="AT230" s="228" t="s">
        <v>144</v>
      </c>
      <c r="AU230" s="228" t="s">
        <v>92</v>
      </c>
      <c r="AY230" s="14" t="s">
        <v>140</v>
      </c>
      <c r="BE230" s="229">
        <f>IF(O230="základní",K230,0)</f>
        <v>0</v>
      </c>
      <c r="BF230" s="229">
        <f>IF(O230="snížená",K230,0)</f>
        <v>0</v>
      </c>
      <c r="BG230" s="229">
        <f>IF(O230="zákl. přenesená",K230,0)</f>
        <v>0</v>
      </c>
      <c r="BH230" s="229">
        <f>IF(O230="sníž. přenesená",K230,0)</f>
        <v>0</v>
      </c>
      <c r="BI230" s="229">
        <f>IF(O230="nulová",K230,0)</f>
        <v>0</v>
      </c>
      <c r="BJ230" s="14" t="s">
        <v>90</v>
      </c>
      <c r="BK230" s="229">
        <f>ROUND(P230*H230,2)</f>
        <v>0</v>
      </c>
      <c r="BL230" s="14" t="s">
        <v>148</v>
      </c>
      <c r="BM230" s="228" t="s">
        <v>442</v>
      </c>
    </row>
    <row r="231" spans="1:47" s="2" customFormat="1" ht="12">
      <c r="A231" s="35"/>
      <c r="B231" s="36"/>
      <c r="C231" s="37"/>
      <c r="D231" s="230" t="s">
        <v>150</v>
      </c>
      <c r="E231" s="37"/>
      <c r="F231" s="231" t="s">
        <v>443</v>
      </c>
      <c r="G231" s="37"/>
      <c r="H231" s="37"/>
      <c r="I231" s="232"/>
      <c r="J231" s="232"/>
      <c r="K231" s="37"/>
      <c r="L231" s="37"/>
      <c r="M231" s="41"/>
      <c r="N231" s="233"/>
      <c r="O231" s="234"/>
      <c r="P231" s="88"/>
      <c r="Q231" s="88"/>
      <c r="R231" s="88"/>
      <c r="S231" s="88"/>
      <c r="T231" s="88"/>
      <c r="U231" s="88"/>
      <c r="V231" s="88"/>
      <c r="W231" s="88"/>
      <c r="X231" s="89"/>
      <c r="Y231" s="35"/>
      <c r="Z231" s="35"/>
      <c r="AA231" s="35"/>
      <c r="AB231" s="35"/>
      <c r="AC231" s="35"/>
      <c r="AD231" s="35"/>
      <c r="AE231" s="35"/>
      <c r="AT231" s="14" t="s">
        <v>150</v>
      </c>
      <c r="AU231" s="14" t="s">
        <v>92</v>
      </c>
    </row>
    <row r="232" spans="1:63" s="12" customFormat="1" ht="22.8" customHeight="1">
      <c r="A232" s="12"/>
      <c r="B232" s="198"/>
      <c r="C232" s="199"/>
      <c r="D232" s="200" t="s">
        <v>81</v>
      </c>
      <c r="E232" s="213" t="s">
        <v>216</v>
      </c>
      <c r="F232" s="213" t="s">
        <v>444</v>
      </c>
      <c r="G232" s="199"/>
      <c r="H232" s="199"/>
      <c r="I232" s="202"/>
      <c r="J232" s="202"/>
      <c r="K232" s="214">
        <f>BK232</f>
        <v>0</v>
      </c>
      <c r="L232" s="199"/>
      <c r="M232" s="204"/>
      <c r="N232" s="205"/>
      <c r="O232" s="206"/>
      <c r="P232" s="206"/>
      <c r="Q232" s="207">
        <f>SUM(Q233:Q240)</f>
        <v>0</v>
      </c>
      <c r="R232" s="207">
        <f>SUM(R233:R240)</f>
        <v>0</v>
      </c>
      <c r="S232" s="206"/>
      <c r="T232" s="208">
        <f>SUM(T233:T240)</f>
        <v>0</v>
      </c>
      <c r="U232" s="206"/>
      <c r="V232" s="208">
        <f>SUM(V233:V240)</f>
        <v>0</v>
      </c>
      <c r="W232" s="206"/>
      <c r="X232" s="209">
        <f>SUM(X233:X240)</f>
        <v>0</v>
      </c>
      <c r="Y232" s="12"/>
      <c r="Z232" s="12"/>
      <c r="AA232" s="12"/>
      <c r="AB232" s="12"/>
      <c r="AC232" s="12"/>
      <c r="AD232" s="12"/>
      <c r="AE232" s="12"/>
      <c r="AR232" s="210" t="s">
        <v>90</v>
      </c>
      <c r="AT232" s="211" t="s">
        <v>81</v>
      </c>
      <c r="AU232" s="211" t="s">
        <v>90</v>
      </c>
      <c r="AY232" s="210" t="s">
        <v>140</v>
      </c>
      <c r="BK232" s="212">
        <f>SUM(BK233:BK240)</f>
        <v>0</v>
      </c>
    </row>
    <row r="233" spans="1:65" s="2" customFormat="1" ht="49.05" customHeight="1">
      <c r="A233" s="35"/>
      <c r="B233" s="36"/>
      <c r="C233" s="215" t="s">
        <v>445</v>
      </c>
      <c r="D233" s="215" t="s">
        <v>144</v>
      </c>
      <c r="E233" s="216" t="s">
        <v>446</v>
      </c>
      <c r="F233" s="217" t="s">
        <v>447</v>
      </c>
      <c r="G233" s="218" t="s">
        <v>448</v>
      </c>
      <c r="H233" s="219">
        <v>14</v>
      </c>
      <c r="I233" s="220"/>
      <c r="J233" s="220"/>
      <c r="K233" s="221">
        <f>ROUND(P233*H233,2)</f>
        <v>0</v>
      </c>
      <c r="L233" s="222"/>
      <c r="M233" s="41"/>
      <c r="N233" s="223" t="s">
        <v>1</v>
      </c>
      <c r="O233" s="224" t="s">
        <v>45</v>
      </c>
      <c r="P233" s="225">
        <f>I233+J233</f>
        <v>0</v>
      </c>
      <c r="Q233" s="225">
        <f>ROUND(I233*H233,2)</f>
        <v>0</v>
      </c>
      <c r="R233" s="225">
        <f>ROUND(J233*H233,2)</f>
        <v>0</v>
      </c>
      <c r="S233" s="88"/>
      <c r="T233" s="226">
        <f>S233*H233</f>
        <v>0</v>
      </c>
      <c r="U233" s="226">
        <v>0</v>
      </c>
      <c r="V233" s="226">
        <f>U233*H233</f>
        <v>0</v>
      </c>
      <c r="W233" s="226">
        <v>0</v>
      </c>
      <c r="X233" s="227">
        <f>W233*H233</f>
        <v>0</v>
      </c>
      <c r="Y233" s="35"/>
      <c r="Z233" s="35"/>
      <c r="AA233" s="35"/>
      <c r="AB233" s="35"/>
      <c r="AC233" s="35"/>
      <c r="AD233" s="35"/>
      <c r="AE233" s="35"/>
      <c r="AR233" s="228" t="s">
        <v>449</v>
      </c>
      <c r="AT233" s="228" t="s">
        <v>144</v>
      </c>
      <c r="AU233" s="228" t="s">
        <v>92</v>
      </c>
      <c r="AY233" s="14" t="s">
        <v>140</v>
      </c>
      <c r="BE233" s="229">
        <f>IF(O233="základní",K233,0)</f>
        <v>0</v>
      </c>
      <c r="BF233" s="229">
        <f>IF(O233="snížená",K233,0)</f>
        <v>0</v>
      </c>
      <c r="BG233" s="229">
        <f>IF(O233="zákl. přenesená",K233,0)</f>
        <v>0</v>
      </c>
      <c r="BH233" s="229">
        <f>IF(O233="sníž. přenesená",K233,0)</f>
        <v>0</v>
      </c>
      <c r="BI233" s="229">
        <f>IF(O233="nulová",K233,0)</f>
        <v>0</v>
      </c>
      <c r="BJ233" s="14" t="s">
        <v>90</v>
      </c>
      <c r="BK233" s="229">
        <f>ROUND(P233*H233,2)</f>
        <v>0</v>
      </c>
      <c r="BL233" s="14" t="s">
        <v>449</v>
      </c>
      <c r="BM233" s="228" t="s">
        <v>450</v>
      </c>
    </row>
    <row r="234" spans="1:65" s="2" customFormat="1" ht="16.5" customHeight="1">
      <c r="A234" s="35"/>
      <c r="B234" s="36"/>
      <c r="C234" s="215" t="s">
        <v>451</v>
      </c>
      <c r="D234" s="215" t="s">
        <v>144</v>
      </c>
      <c r="E234" s="216" t="s">
        <v>452</v>
      </c>
      <c r="F234" s="217" t="s">
        <v>453</v>
      </c>
      <c r="G234" s="218" t="s">
        <v>161</v>
      </c>
      <c r="H234" s="219">
        <v>1</v>
      </c>
      <c r="I234" s="220"/>
      <c r="J234" s="220"/>
      <c r="K234" s="221">
        <f>ROUND(P234*H234,2)</f>
        <v>0</v>
      </c>
      <c r="L234" s="222"/>
      <c r="M234" s="41"/>
      <c r="N234" s="223" t="s">
        <v>1</v>
      </c>
      <c r="O234" s="224" t="s">
        <v>45</v>
      </c>
      <c r="P234" s="225">
        <f>I234+J234</f>
        <v>0</v>
      </c>
      <c r="Q234" s="225">
        <f>ROUND(I234*H234,2)</f>
        <v>0</v>
      </c>
      <c r="R234" s="225">
        <f>ROUND(J234*H234,2)</f>
        <v>0</v>
      </c>
      <c r="S234" s="88"/>
      <c r="T234" s="226">
        <f>S234*H234</f>
        <v>0</v>
      </c>
      <c r="U234" s="226">
        <v>0</v>
      </c>
      <c r="V234" s="226">
        <f>U234*H234</f>
        <v>0</v>
      </c>
      <c r="W234" s="226">
        <v>0</v>
      </c>
      <c r="X234" s="227">
        <f>W234*H234</f>
        <v>0</v>
      </c>
      <c r="Y234" s="35"/>
      <c r="Z234" s="35"/>
      <c r="AA234" s="35"/>
      <c r="AB234" s="35"/>
      <c r="AC234" s="35"/>
      <c r="AD234" s="35"/>
      <c r="AE234" s="35"/>
      <c r="AR234" s="228" t="s">
        <v>449</v>
      </c>
      <c r="AT234" s="228" t="s">
        <v>144</v>
      </c>
      <c r="AU234" s="228" t="s">
        <v>92</v>
      </c>
      <c r="AY234" s="14" t="s">
        <v>140</v>
      </c>
      <c r="BE234" s="229">
        <f>IF(O234="základní",K234,0)</f>
        <v>0</v>
      </c>
      <c r="BF234" s="229">
        <f>IF(O234="snížená",K234,0)</f>
        <v>0</v>
      </c>
      <c r="BG234" s="229">
        <f>IF(O234="zákl. přenesená",K234,0)</f>
        <v>0</v>
      </c>
      <c r="BH234" s="229">
        <f>IF(O234="sníž. přenesená",K234,0)</f>
        <v>0</v>
      </c>
      <c r="BI234" s="229">
        <f>IF(O234="nulová",K234,0)</f>
        <v>0</v>
      </c>
      <c r="BJ234" s="14" t="s">
        <v>90</v>
      </c>
      <c r="BK234" s="229">
        <f>ROUND(P234*H234,2)</f>
        <v>0</v>
      </c>
      <c r="BL234" s="14" t="s">
        <v>449</v>
      </c>
      <c r="BM234" s="228" t="s">
        <v>454</v>
      </c>
    </row>
    <row r="235" spans="1:65" s="2" customFormat="1" ht="37.8" customHeight="1">
      <c r="A235" s="35"/>
      <c r="B235" s="36"/>
      <c r="C235" s="215" t="s">
        <v>455</v>
      </c>
      <c r="D235" s="215" t="s">
        <v>144</v>
      </c>
      <c r="E235" s="216" t="s">
        <v>456</v>
      </c>
      <c r="F235" s="217" t="s">
        <v>457</v>
      </c>
      <c r="G235" s="218" t="s">
        <v>448</v>
      </c>
      <c r="H235" s="219">
        <v>15</v>
      </c>
      <c r="I235" s="220"/>
      <c r="J235" s="220"/>
      <c r="K235" s="221">
        <f>ROUND(P235*H235,2)</f>
        <v>0</v>
      </c>
      <c r="L235" s="222"/>
      <c r="M235" s="41"/>
      <c r="N235" s="223" t="s">
        <v>1</v>
      </c>
      <c r="O235" s="224" t="s">
        <v>45</v>
      </c>
      <c r="P235" s="225">
        <f>I235+J235</f>
        <v>0</v>
      </c>
      <c r="Q235" s="225">
        <f>ROUND(I235*H235,2)</f>
        <v>0</v>
      </c>
      <c r="R235" s="225">
        <f>ROUND(J235*H235,2)</f>
        <v>0</v>
      </c>
      <c r="S235" s="88"/>
      <c r="T235" s="226">
        <f>S235*H235</f>
        <v>0</v>
      </c>
      <c r="U235" s="226">
        <v>0</v>
      </c>
      <c r="V235" s="226">
        <f>U235*H235</f>
        <v>0</v>
      </c>
      <c r="W235" s="226">
        <v>0</v>
      </c>
      <c r="X235" s="227">
        <f>W235*H235</f>
        <v>0</v>
      </c>
      <c r="Y235" s="35"/>
      <c r="Z235" s="35"/>
      <c r="AA235" s="35"/>
      <c r="AB235" s="35"/>
      <c r="AC235" s="35"/>
      <c r="AD235" s="35"/>
      <c r="AE235" s="35"/>
      <c r="AR235" s="228" t="s">
        <v>449</v>
      </c>
      <c r="AT235" s="228" t="s">
        <v>144</v>
      </c>
      <c r="AU235" s="228" t="s">
        <v>92</v>
      </c>
      <c r="AY235" s="14" t="s">
        <v>140</v>
      </c>
      <c r="BE235" s="229">
        <f>IF(O235="základní",K235,0)</f>
        <v>0</v>
      </c>
      <c r="BF235" s="229">
        <f>IF(O235="snížená",K235,0)</f>
        <v>0</v>
      </c>
      <c r="BG235" s="229">
        <f>IF(O235="zákl. přenesená",K235,0)</f>
        <v>0</v>
      </c>
      <c r="BH235" s="229">
        <f>IF(O235="sníž. přenesená",K235,0)</f>
        <v>0</v>
      </c>
      <c r="BI235" s="229">
        <f>IF(O235="nulová",K235,0)</f>
        <v>0</v>
      </c>
      <c r="BJ235" s="14" t="s">
        <v>90</v>
      </c>
      <c r="BK235" s="229">
        <f>ROUND(P235*H235,2)</f>
        <v>0</v>
      </c>
      <c r="BL235" s="14" t="s">
        <v>449</v>
      </c>
      <c r="BM235" s="228" t="s">
        <v>458</v>
      </c>
    </row>
    <row r="236" spans="1:65" s="2" customFormat="1" ht="16.5" customHeight="1">
      <c r="A236" s="35"/>
      <c r="B236" s="36"/>
      <c r="C236" s="215" t="s">
        <v>459</v>
      </c>
      <c r="D236" s="215" t="s">
        <v>144</v>
      </c>
      <c r="E236" s="216" t="s">
        <v>460</v>
      </c>
      <c r="F236" s="217" t="s">
        <v>461</v>
      </c>
      <c r="G236" s="218" t="s">
        <v>448</v>
      </c>
      <c r="H236" s="219">
        <v>20</v>
      </c>
      <c r="I236" s="220"/>
      <c r="J236" s="220"/>
      <c r="K236" s="221">
        <f>ROUND(P236*H236,2)</f>
        <v>0</v>
      </c>
      <c r="L236" s="222"/>
      <c r="M236" s="41"/>
      <c r="N236" s="223" t="s">
        <v>1</v>
      </c>
      <c r="O236" s="224" t="s">
        <v>45</v>
      </c>
      <c r="P236" s="225">
        <f>I236+J236</f>
        <v>0</v>
      </c>
      <c r="Q236" s="225">
        <f>ROUND(I236*H236,2)</f>
        <v>0</v>
      </c>
      <c r="R236" s="225">
        <f>ROUND(J236*H236,2)</f>
        <v>0</v>
      </c>
      <c r="S236" s="88"/>
      <c r="T236" s="226">
        <f>S236*H236</f>
        <v>0</v>
      </c>
      <c r="U236" s="226">
        <v>0</v>
      </c>
      <c r="V236" s="226">
        <f>U236*H236</f>
        <v>0</v>
      </c>
      <c r="W236" s="226">
        <v>0</v>
      </c>
      <c r="X236" s="227">
        <f>W236*H236</f>
        <v>0</v>
      </c>
      <c r="Y236" s="35"/>
      <c r="Z236" s="35"/>
      <c r="AA236" s="35"/>
      <c r="AB236" s="35"/>
      <c r="AC236" s="35"/>
      <c r="AD236" s="35"/>
      <c r="AE236" s="35"/>
      <c r="AR236" s="228" t="s">
        <v>449</v>
      </c>
      <c r="AT236" s="228" t="s">
        <v>144</v>
      </c>
      <c r="AU236" s="228" t="s">
        <v>92</v>
      </c>
      <c r="AY236" s="14" t="s">
        <v>140</v>
      </c>
      <c r="BE236" s="229">
        <f>IF(O236="základní",K236,0)</f>
        <v>0</v>
      </c>
      <c r="BF236" s="229">
        <f>IF(O236="snížená",K236,0)</f>
        <v>0</v>
      </c>
      <c r="BG236" s="229">
        <f>IF(O236="zákl. přenesená",K236,0)</f>
        <v>0</v>
      </c>
      <c r="BH236" s="229">
        <f>IF(O236="sníž. přenesená",K236,0)</f>
        <v>0</v>
      </c>
      <c r="BI236" s="229">
        <f>IF(O236="nulová",K236,0)</f>
        <v>0</v>
      </c>
      <c r="BJ236" s="14" t="s">
        <v>90</v>
      </c>
      <c r="BK236" s="229">
        <f>ROUND(P236*H236,2)</f>
        <v>0</v>
      </c>
      <c r="BL236" s="14" t="s">
        <v>449</v>
      </c>
      <c r="BM236" s="228" t="s">
        <v>462</v>
      </c>
    </row>
    <row r="237" spans="1:65" s="2" customFormat="1" ht="24.15" customHeight="1">
      <c r="A237" s="35"/>
      <c r="B237" s="36"/>
      <c r="C237" s="215" t="s">
        <v>463</v>
      </c>
      <c r="D237" s="215" t="s">
        <v>144</v>
      </c>
      <c r="E237" s="216" t="s">
        <v>464</v>
      </c>
      <c r="F237" s="217" t="s">
        <v>465</v>
      </c>
      <c r="G237" s="218" t="s">
        <v>448</v>
      </c>
      <c r="H237" s="219">
        <v>4</v>
      </c>
      <c r="I237" s="220"/>
      <c r="J237" s="220"/>
      <c r="K237" s="221">
        <f>ROUND(P237*H237,2)</f>
        <v>0</v>
      </c>
      <c r="L237" s="222"/>
      <c r="M237" s="41"/>
      <c r="N237" s="223" t="s">
        <v>1</v>
      </c>
      <c r="O237" s="224" t="s">
        <v>45</v>
      </c>
      <c r="P237" s="225">
        <f>I237+J237</f>
        <v>0</v>
      </c>
      <c r="Q237" s="225">
        <f>ROUND(I237*H237,2)</f>
        <v>0</v>
      </c>
      <c r="R237" s="225">
        <f>ROUND(J237*H237,2)</f>
        <v>0</v>
      </c>
      <c r="S237" s="88"/>
      <c r="T237" s="226">
        <f>S237*H237</f>
        <v>0</v>
      </c>
      <c r="U237" s="226">
        <v>0</v>
      </c>
      <c r="V237" s="226">
        <f>U237*H237</f>
        <v>0</v>
      </c>
      <c r="W237" s="226">
        <v>0</v>
      </c>
      <c r="X237" s="227">
        <f>W237*H237</f>
        <v>0</v>
      </c>
      <c r="Y237" s="35"/>
      <c r="Z237" s="35"/>
      <c r="AA237" s="35"/>
      <c r="AB237" s="35"/>
      <c r="AC237" s="35"/>
      <c r="AD237" s="35"/>
      <c r="AE237" s="35"/>
      <c r="AR237" s="228" t="s">
        <v>449</v>
      </c>
      <c r="AT237" s="228" t="s">
        <v>144</v>
      </c>
      <c r="AU237" s="228" t="s">
        <v>92</v>
      </c>
      <c r="AY237" s="14" t="s">
        <v>140</v>
      </c>
      <c r="BE237" s="229">
        <f>IF(O237="základní",K237,0)</f>
        <v>0</v>
      </c>
      <c r="BF237" s="229">
        <f>IF(O237="snížená",K237,0)</f>
        <v>0</v>
      </c>
      <c r="BG237" s="229">
        <f>IF(O237="zákl. přenesená",K237,0)</f>
        <v>0</v>
      </c>
      <c r="BH237" s="229">
        <f>IF(O237="sníž. přenesená",K237,0)</f>
        <v>0</v>
      </c>
      <c r="BI237" s="229">
        <f>IF(O237="nulová",K237,0)</f>
        <v>0</v>
      </c>
      <c r="BJ237" s="14" t="s">
        <v>90</v>
      </c>
      <c r="BK237" s="229">
        <f>ROUND(P237*H237,2)</f>
        <v>0</v>
      </c>
      <c r="BL237" s="14" t="s">
        <v>449</v>
      </c>
      <c r="BM237" s="228" t="s">
        <v>466</v>
      </c>
    </row>
    <row r="238" spans="1:65" s="2" customFormat="1" ht="16.5" customHeight="1">
      <c r="A238" s="35"/>
      <c r="B238" s="36"/>
      <c r="C238" s="215" t="s">
        <v>467</v>
      </c>
      <c r="D238" s="215" t="s">
        <v>144</v>
      </c>
      <c r="E238" s="216" t="s">
        <v>468</v>
      </c>
      <c r="F238" s="217" t="s">
        <v>469</v>
      </c>
      <c r="G238" s="218" t="s">
        <v>161</v>
      </c>
      <c r="H238" s="219">
        <v>1</v>
      </c>
      <c r="I238" s="220"/>
      <c r="J238" s="220"/>
      <c r="K238" s="221">
        <f>ROUND(P238*H238,2)</f>
        <v>0</v>
      </c>
      <c r="L238" s="222"/>
      <c r="M238" s="41"/>
      <c r="N238" s="223" t="s">
        <v>1</v>
      </c>
      <c r="O238" s="224" t="s">
        <v>45</v>
      </c>
      <c r="P238" s="225">
        <f>I238+J238</f>
        <v>0</v>
      </c>
      <c r="Q238" s="225">
        <f>ROUND(I238*H238,2)</f>
        <v>0</v>
      </c>
      <c r="R238" s="225">
        <f>ROUND(J238*H238,2)</f>
        <v>0</v>
      </c>
      <c r="S238" s="88"/>
      <c r="T238" s="226">
        <f>S238*H238</f>
        <v>0</v>
      </c>
      <c r="U238" s="226">
        <v>0</v>
      </c>
      <c r="V238" s="226">
        <f>U238*H238</f>
        <v>0</v>
      </c>
      <c r="W238" s="226">
        <v>0</v>
      </c>
      <c r="X238" s="227">
        <f>W238*H238</f>
        <v>0</v>
      </c>
      <c r="Y238" s="35"/>
      <c r="Z238" s="35"/>
      <c r="AA238" s="35"/>
      <c r="AB238" s="35"/>
      <c r="AC238" s="35"/>
      <c r="AD238" s="35"/>
      <c r="AE238" s="35"/>
      <c r="AR238" s="228" t="s">
        <v>449</v>
      </c>
      <c r="AT238" s="228" t="s">
        <v>144</v>
      </c>
      <c r="AU238" s="228" t="s">
        <v>92</v>
      </c>
      <c r="AY238" s="14" t="s">
        <v>140</v>
      </c>
      <c r="BE238" s="229">
        <f>IF(O238="základní",K238,0)</f>
        <v>0</v>
      </c>
      <c r="BF238" s="229">
        <f>IF(O238="snížená",K238,0)</f>
        <v>0</v>
      </c>
      <c r="BG238" s="229">
        <f>IF(O238="zákl. přenesená",K238,0)</f>
        <v>0</v>
      </c>
      <c r="BH238" s="229">
        <f>IF(O238="sníž. přenesená",K238,0)</f>
        <v>0</v>
      </c>
      <c r="BI238" s="229">
        <f>IF(O238="nulová",K238,0)</f>
        <v>0</v>
      </c>
      <c r="BJ238" s="14" t="s">
        <v>90</v>
      </c>
      <c r="BK238" s="229">
        <f>ROUND(P238*H238,2)</f>
        <v>0</v>
      </c>
      <c r="BL238" s="14" t="s">
        <v>449</v>
      </c>
      <c r="BM238" s="228" t="s">
        <v>470</v>
      </c>
    </row>
    <row r="239" spans="1:65" s="2" customFormat="1" ht="16.5" customHeight="1">
      <c r="A239" s="35"/>
      <c r="B239" s="36"/>
      <c r="C239" s="215" t="s">
        <v>471</v>
      </c>
      <c r="D239" s="215" t="s">
        <v>144</v>
      </c>
      <c r="E239" s="216" t="s">
        <v>472</v>
      </c>
      <c r="F239" s="217" t="s">
        <v>473</v>
      </c>
      <c r="G239" s="218" t="s">
        <v>448</v>
      </c>
      <c r="H239" s="219">
        <v>25</v>
      </c>
      <c r="I239" s="220"/>
      <c r="J239" s="220"/>
      <c r="K239" s="221">
        <f>ROUND(P239*H239,2)</f>
        <v>0</v>
      </c>
      <c r="L239" s="222"/>
      <c r="M239" s="41"/>
      <c r="N239" s="223" t="s">
        <v>1</v>
      </c>
      <c r="O239" s="224" t="s">
        <v>45</v>
      </c>
      <c r="P239" s="225">
        <f>I239+J239</f>
        <v>0</v>
      </c>
      <c r="Q239" s="225">
        <f>ROUND(I239*H239,2)</f>
        <v>0</v>
      </c>
      <c r="R239" s="225">
        <f>ROUND(J239*H239,2)</f>
        <v>0</v>
      </c>
      <c r="S239" s="88"/>
      <c r="T239" s="226">
        <f>S239*H239</f>
        <v>0</v>
      </c>
      <c r="U239" s="226">
        <v>0</v>
      </c>
      <c r="V239" s="226">
        <f>U239*H239</f>
        <v>0</v>
      </c>
      <c r="W239" s="226">
        <v>0</v>
      </c>
      <c r="X239" s="227">
        <f>W239*H239</f>
        <v>0</v>
      </c>
      <c r="Y239" s="35"/>
      <c r="Z239" s="35"/>
      <c r="AA239" s="35"/>
      <c r="AB239" s="35"/>
      <c r="AC239" s="35"/>
      <c r="AD239" s="35"/>
      <c r="AE239" s="35"/>
      <c r="AR239" s="228" t="s">
        <v>449</v>
      </c>
      <c r="AT239" s="228" t="s">
        <v>144</v>
      </c>
      <c r="AU239" s="228" t="s">
        <v>92</v>
      </c>
      <c r="AY239" s="14" t="s">
        <v>140</v>
      </c>
      <c r="BE239" s="229">
        <f>IF(O239="základní",K239,0)</f>
        <v>0</v>
      </c>
      <c r="BF239" s="229">
        <f>IF(O239="snížená",K239,0)</f>
        <v>0</v>
      </c>
      <c r="BG239" s="229">
        <f>IF(O239="zákl. přenesená",K239,0)</f>
        <v>0</v>
      </c>
      <c r="BH239" s="229">
        <f>IF(O239="sníž. přenesená",K239,0)</f>
        <v>0</v>
      </c>
      <c r="BI239" s="229">
        <f>IF(O239="nulová",K239,0)</f>
        <v>0</v>
      </c>
      <c r="BJ239" s="14" t="s">
        <v>90</v>
      </c>
      <c r="BK239" s="229">
        <f>ROUND(P239*H239,2)</f>
        <v>0</v>
      </c>
      <c r="BL239" s="14" t="s">
        <v>449</v>
      </c>
      <c r="BM239" s="228" t="s">
        <v>474</v>
      </c>
    </row>
    <row r="240" spans="1:65" s="2" customFormat="1" ht="16.5" customHeight="1">
      <c r="A240" s="35"/>
      <c r="B240" s="36"/>
      <c r="C240" s="215" t="s">
        <v>475</v>
      </c>
      <c r="D240" s="215" t="s">
        <v>144</v>
      </c>
      <c r="E240" s="216" t="s">
        <v>476</v>
      </c>
      <c r="F240" s="217" t="s">
        <v>477</v>
      </c>
      <c r="G240" s="218" t="s">
        <v>161</v>
      </c>
      <c r="H240" s="219">
        <v>1</v>
      </c>
      <c r="I240" s="220"/>
      <c r="J240" s="220"/>
      <c r="K240" s="221">
        <f>ROUND(P240*H240,2)</f>
        <v>0</v>
      </c>
      <c r="L240" s="222"/>
      <c r="M240" s="41"/>
      <c r="N240" s="246" t="s">
        <v>1</v>
      </c>
      <c r="O240" s="247" t="s">
        <v>45</v>
      </c>
      <c r="P240" s="248">
        <f>I240+J240</f>
        <v>0</v>
      </c>
      <c r="Q240" s="248">
        <f>ROUND(I240*H240,2)</f>
        <v>0</v>
      </c>
      <c r="R240" s="248">
        <f>ROUND(J240*H240,2)</f>
        <v>0</v>
      </c>
      <c r="S240" s="249"/>
      <c r="T240" s="250">
        <f>S240*H240</f>
        <v>0</v>
      </c>
      <c r="U240" s="250">
        <v>0</v>
      </c>
      <c r="V240" s="250">
        <f>U240*H240</f>
        <v>0</v>
      </c>
      <c r="W240" s="250">
        <v>0</v>
      </c>
      <c r="X240" s="251">
        <f>W240*H240</f>
        <v>0</v>
      </c>
      <c r="Y240" s="35"/>
      <c r="Z240" s="35"/>
      <c r="AA240" s="35"/>
      <c r="AB240" s="35"/>
      <c r="AC240" s="35"/>
      <c r="AD240" s="35"/>
      <c r="AE240" s="35"/>
      <c r="AR240" s="228" t="s">
        <v>449</v>
      </c>
      <c r="AT240" s="228" t="s">
        <v>144</v>
      </c>
      <c r="AU240" s="228" t="s">
        <v>92</v>
      </c>
      <c r="AY240" s="14" t="s">
        <v>140</v>
      </c>
      <c r="BE240" s="229">
        <f>IF(O240="základní",K240,0)</f>
        <v>0</v>
      </c>
      <c r="BF240" s="229">
        <f>IF(O240="snížená",K240,0)</f>
        <v>0</v>
      </c>
      <c r="BG240" s="229">
        <f>IF(O240="zákl. přenesená",K240,0)</f>
        <v>0</v>
      </c>
      <c r="BH240" s="229">
        <f>IF(O240="sníž. přenesená",K240,0)</f>
        <v>0</v>
      </c>
      <c r="BI240" s="229">
        <f>IF(O240="nulová",K240,0)</f>
        <v>0</v>
      </c>
      <c r="BJ240" s="14" t="s">
        <v>90</v>
      </c>
      <c r="BK240" s="229">
        <f>ROUND(P240*H240,2)</f>
        <v>0</v>
      </c>
      <c r="BL240" s="14" t="s">
        <v>449</v>
      </c>
      <c r="BM240" s="228" t="s">
        <v>478</v>
      </c>
    </row>
    <row r="241" spans="1:31" s="2" customFormat="1" ht="6.95" customHeight="1">
      <c r="A241" s="35"/>
      <c r="B241" s="63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41"/>
      <c r="N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password="CC35" sheet="1" objects="1" scenarios="1" formatColumns="0" formatRows="0" autoFilter="0"/>
  <autoFilter ref="C127:L24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Navrátil</dc:creator>
  <cp:keywords/>
  <dc:description/>
  <cp:lastModifiedBy>Milan Navrátil</cp:lastModifiedBy>
  <dcterms:created xsi:type="dcterms:W3CDTF">2022-09-05T13:46:36Z</dcterms:created>
  <dcterms:modified xsi:type="dcterms:W3CDTF">2022-09-05T13:46:39Z</dcterms:modified>
  <cp:category/>
  <cp:version/>
  <cp:contentType/>
  <cp:contentStatus/>
</cp:coreProperties>
</file>