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u - Stavební část" sheetId="2" r:id="rId2"/>
    <sheet name="02u - Vzduchotechnika" sheetId="3" r:id="rId3"/>
    <sheet name="03u - Vytápění" sheetId="4" r:id="rId4"/>
    <sheet name="05u - Elektroinstalace" sheetId="5" r:id="rId5"/>
    <sheet name="07u - Elektroinstalace - ..." sheetId="6" r:id="rId6"/>
    <sheet name="01n - Stavební část" sheetId="7" r:id="rId7"/>
    <sheet name="02n - Vzduchotechnika" sheetId="8" r:id="rId8"/>
    <sheet name="04n - Zdravotní technika" sheetId="9" r:id="rId9"/>
    <sheet name="05n - Elektroinstalace" sheetId="10" r:id="rId10"/>
    <sheet name="01 - Strukturovaná kabeláž" sheetId="11" r:id="rId11"/>
    <sheet name="02 - Poplachový zabezpečo..." sheetId="12" r:id="rId12"/>
    <sheet name="03 - AV technika" sheetId="13" r:id="rId13"/>
  </sheets>
  <definedNames>
    <definedName name="_xlnm.Print_Area" localSheetId="0">'Rekapitulace stavby'!$D$4:$AO$76,'Rekapitulace stavby'!$C$82:$AQ$117</definedName>
    <definedName name="_xlnm._FilterDatabase" localSheetId="1" hidden="1">'01u - Stavební část'!$C$147:$K$408</definedName>
    <definedName name="_xlnm.Print_Area" localSheetId="1">'01u - Stavební část'!$C$4:$J$76,'01u - Stavební část'!$C$82:$J$127,'01u - Stavební část'!$C$133:$K$408</definedName>
    <definedName name="_xlnm._FilterDatabase" localSheetId="2" hidden="1">'02u - Vzduchotechnika'!$C$131:$K$200</definedName>
    <definedName name="_xlnm.Print_Area" localSheetId="2">'02u - Vzduchotechnika'!$C$4:$J$76,'02u - Vzduchotechnika'!$C$82:$J$111,'02u - Vzduchotechnika'!$C$117:$K$200</definedName>
    <definedName name="_xlnm._FilterDatabase" localSheetId="3" hidden="1">'03u - Vytápění'!$C$141:$K$253</definedName>
    <definedName name="_xlnm.Print_Area" localSheetId="3">'03u - Vytápění'!$C$4:$J$76,'03u - Vytápění'!$C$82:$J$121,'03u - Vytápění'!$C$127:$K$253</definedName>
    <definedName name="_xlnm._FilterDatabase" localSheetId="4" hidden="1">'05u - Elektroinstalace'!$C$130:$K$145</definedName>
    <definedName name="_xlnm.Print_Area" localSheetId="4">'05u - Elektroinstalace'!$C$4:$J$76,'05u - Elektroinstalace'!$C$82:$J$110,'05u - Elektroinstalace'!$C$116:$K$145</definedName>
    <definedName name="_xlnm._FilterDatabase" localSheetId="5" hidden="1">'07u - Elektroinstalace - ...'!$C$132:$K$144</definedName>
    <definedName name="_xlnm.Print_Area" localSheetId="5">'07u - Elektroinstalace - ...'!$C$4:$J$76,'07u - Elektroinstalace - ...'!$C$82:$J$112,'07u - Elektroinstalace - ...'!$C$118:$K$144</definedName>
    <definedName name="_xlnm._FilterDatabase" localSheetId="6" hidden="1">'01n - Stavební část'!$C$156:$K$864</definedName>
    <definedName name="_xlnm.Print_Area" localSheetId="6">'01n - Stavební část'!$C$4:$J$76,'01n - Stavební část'!$C$82:$J$136,'01n - Stavební část'!$C$142:$K$864</definedName>
    <definedName name="_xlnm._FilterDatabase" localSheetId="7" hidden="1">'02n - Vzduchotechnika'!$C$134:$K$186</definedName>
    <definedName name="_xlnm.Print_Area" localSheetId="7">'02n - Vzduchotechnika'!$C$4:$J$76,'02n - Vzduchotechnika'!$C$82:$J$114,'02n - Vzduchotechnika'!$C$120:$K$186</definedName>
    <definedName name="_xlnm._FilterDatabase" localSheetId="8" hidden="1">'04n - Zdravotní technika'!$C$137:$K$250</definedName>
    <definedName name="_xlnm.Print_Area" localSheetId="8">'04n - Zdravotní technika'!$C$4:$J$76,'04n - Zdravotní technika'!$C$82:$J$117,'04n - Zdravotní technika'!$C$123:$K$250</definedName>
    <definedName name="_xlnm._FilterDatabase" localSheetId="9" hidden="1">'05n - Elektroinstalace'!$C$139:$K$304</definedName>
    <definedName name="_xlnm.Print_Area" localSheetId="9">'05n - Elektroinstalace'!$C$4:$J$76,'05n - Elektroinstalace'!$C$82:$J$119,'05n - Elektroinstalace'!$C$125:$K$304</definedName>
    <definedName name="_xlnm._FilterDatabase" localSheetId="10" hidden="1">'01 - Strukturovaná kabeláž'!$C$137:$K$245</definedName>
    <definedName name="_xlnm.Print_Area" localSheetId="10">'01 - Strukturovaná kabeláž'!$C$4:$J$76,'01 - Strukturovaná kabeláž'!$C$82:$J$115,'01 - Strukturovaná kabeláž'!$C$121:$K$245</definedName>
    <definedName name="_xlnm._FilterDatabase" localSheetId="11" hidden="1">'02 - Poplachový zabezpečo...'!$C$135:$K$192</definedName>
    <definedName name="_xlnm.Print_Area" localSheetId="11">'02 - Poplachový zabezpečo...'!$C$4:$J$76,'02 - Poplachový zabezpečo...'!$C$82:$J$113,'02 - Poplachový zabezpečo...'!$C$119:$K$192</definedName>
    <definedName name="_xlnm._FilterDatabase" localSheetId="12" hidden="1">'03 - AV technika'!$C$137:$K$183</definedName>
    <definedName name="_xlnm.Print_Area" localSheetId="12">'03 - AV technika'!$C$4:$J$76,'03 - AV technika'!$C$82:$J$115,'03 - AV technika'!$C$121:$K$183</definedName>
    <definedName name="_xlnm.Print_Titles" localSheetId="0">'Rekapitulace stavby'!$92:$92</definedName>
    <definedName name="_xlnm.Print_Titles" localSheetId="1">'01u - Stavební část'!$147:$147</definedName>
    <definedName name="_xlnm.Print_Titles" localSheetId="2">'02u - Vzduchotechnika'!$131:$131</definedName>
    <definedName name="_xlnm.Print_Titles" localSheetId="3">'03u - Vytápění'!$141:$141</definedName>
    <definedName name="_xlnm.Print_Titles" localSheetId="4">'05u - Elektroinstalace'!$130:$130</definedName>
    <definedName name="_xlnm.Print_Titles" localSheetId="5">'07u - Elektroinstalace - ...'!$132:$132</definedName>
    <definedName name="_xlnm.Print_Titles" localSheetId="6">'01n - Stavební část'!$156:$156</definedName>
    <definedName name="_xlnm.Print_Titles" localSheetId="7">'02n - Vzduchotechnika'!$134:$134</definedName>
    <definedName name="_xlnm.Print_Titles" localSheetId="8">'04n - Zdravotní technika'!$137:$137</definedName>
    <definedName name="_xlnm.Print_Titles" localSheetId="9">'05n - Elektroinstalace'!$139:$139</definedName>
    <definedName name="_xlnm.Print_Titles" localSheetId="10">'01 - Strukturovaná kabeláž'!$137:$137</definedName>
    <definedName name="_xlnm.Print_Titles" localSheetId="11">'02 - Poplachový zabezpečo...'!$135:$135</definedName>
    <definedName name="_xlnm.Print_Titles" localSheetId="12">'03 - AV technika'!$137:$137</definedName>
  </definedNames>
  <calcPr fullCalcOnLoad="1"/>
</workbook>
</file>

<file path=xl/sharedStrings.xml><?xml version="1.0" encoding="utf-8"?>
<sst xmlns="http://schemas.openxmlformats.org/spreadsheetml/2006/main" count="22859" uniqueCount="3255">
  <si>
    <t>Export Komplet</t>
  </si>
  <si>
    <t/>
  </si>
  <si>
    <t>2.0</t>
  </si>
  <si>
    <t>ZAMOK</t>
  </si>
  <si>
    <t>False</t>
  </si>
  <si>
    <t>{6270bd02-e30d-44e9-9918-855ee1f6d5e6}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</si>
  <si>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</si>
  <si>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</si>
  <si>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</si>
  <si>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</si>
  <si>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</si>
  <si>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</si>
  <si>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</si>
  <si>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</si>
  <si>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</si>
  <si>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</si>
  <si>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objektu 2 v obchodním areálu fy AGRICO v Týništi nad Orlicí</t>
  </si>
  <si>
    <t>KSO:</t>
  </si>
  <si>
    <t>CC-CZ:</t>
  </si>
  <si>
    <t>Místo:</t>
  </si>
  <si>
    <t xml:space="preserve"> </t>
  </si>
  <si>
    <t>Datum:</t>
  </si>
  <si>
    <t>4. 2. 2021</t>
  </si>
  <si>
    <t>Zadavatel:</t>
  </si>
  <si>
    <t>IČ:</t>
  </si>
  <si>
    <t>Agrico s.r.o.</t>
  </si>
  <si>
    <t>DIČ:</t>
  </si>
  <si>
    <t>Uchazeč:</t>
  </si>
  <si>
    <t>Vyplň údaj</t>
  </si>
  <si>
    <t>Projektant:</t>
  </si>
  <si>
    <t>PT atelier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</si>
  <si>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</si>
  <si>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</si>
  <si>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</si>
  <si>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</si>
  <si>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</si>
  <si>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</si>
  <si>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</si>
  <si>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</si>
  <si>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</si>
  <si>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</si>
  <si>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</si>
  <si>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</si>
  <si>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</si>
  <si>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</si>
  <si>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</si>
  <si>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</si>
  <si>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</si>
  <si>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</si>
  <si>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</si>
  <si>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</si>
  <si>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</si>
  <si>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</si>
  <si>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</si>
  <si>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</si>
  <si>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</si>
  <si>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</si>
  <si>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</si>
  <si>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</si>
  <si>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</si>
  <si>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</si>
  <si>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</si>
  <si>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</si>
  <si>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</si>
  <si>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</si>
  <si>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</si>
  <si>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</si>
  <si>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</si>
  <si>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</si>
  <si>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</si>
  <si>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</si>
  <si>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</si>
  <si>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</si>
  <si>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</si>
  <si>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</si>
  <si>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</si>
  <si>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</si>
  <si>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</si>
  <si>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</si>
  <si>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</si>
  <si>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A</t>
  </si>
  <si>
    <t>Uznatelné náklady</t>
  </si>
  <si>
    <t>STA</t>
  </si>
  <si>
    <t>1</t>
  </si>
  <si>
    <t>{c18ca686-65df-4c2e-94f9-b52ca82e88a8}</t>
  </si>
  <si>
    <t>2</t>
  </si>
  <si>
    <t>/</t>
  </si>
  <si>
    <t>01u</t>
  </si>
  <si>
    <t>Stavební část</t>
  </si>
  <si>
    <t>Soupis</t>
  </si>
  <si>
    <t>{50aebbdb-8c55-43a1-b3e1-b5ba27e336cd}</t>
  </si>
  <si>
    <t>02u</t>
  </si>
  <si>
    <t>Vzduchotechnika</t>
  </si>
  <si>
    <t>{6da795dc-08c4-4105-98e6-5f67899a3198}</t>
  </si>
  <si>
    <t>03u</t>
  </si>
  <si>
    <t>Vytápění</t>
  </si>
  <si>
    <t>{aa495ba3-3796-46fe-96ab-ee751611e08f}</t>
  </si>
  <si>
    <t>05u</t>
  </si>
  <si>
    <t>Elektroinstalace</t>
  </si>
  <si>
    <t>{8fed4ad5-0812-467a-8ba6-272e8bbed96c}</t>
  </si>
  <si>
    <t>07u</t>
  </si>
  <si>
    <t>Elektroinstalace - venkovní osvětlení a dílny</t>
  </si>
  <si>
    <t>{9f33f600-3dcb-4367-a623-874c17c78257}</t>
  </si>
  <si>
    <t>B</t>
  </si>
  <si>
    <t>Neuznatelné náklady</t>
  </si>
  <si>
    <t>{84019fe9-7eb8-4a3d-92a8-e815c354bee5}</t>
  </si>
  <si>
    <t>01n</t>
  </si>
  <si>
    <t>{95b30d21-5239-441c-9fb1-dd14005c4298}</t>
  </si>
  <si>
    <t>02n</t>
  </si>
  <si>
    <t>{425fc086-4207-4123-a09c-1139cc7b1a57}</t>
  </si>
  <si>
    <t>04n</t>
  </si>
  <si>
    <t>Zdravotní technika</t>
  </si>
  <si>
    <t>{d2b42976-2ae5-4c0a-a47f-cb87a743ba60}</t>
  </si>
  <si>
    <t>05n</t>
  </si>
  <si>
    <t>{7ca8e1fa-76c8-41bc-a27a-7b2280c41df9}</t>
  </si>
  <si>
    <t>06n</t>
  </si>
  <si>
    <t>Slaboproud</t>
  </si>
  <si>
    <t>{b855a498-da28-46f2-8656-49d5bf291184}</t>
  </si>
  <si>
    <t>01</t>
  </si>
  <si>
    <t>Strukturovaná kabeláž</t>
  </si>
  <si>
    <t>3</t>
  </si>
  <si>
    <t>{1ddf0acb-2e52-4eb2-86b7-fbe02d18aa4f}</t>
  </si>
  <si>
    <t>02</t>
  </si>
  <si>
    <t>Poplachový zabezpečovací a tísňový systém</t>
  </si>
  <si>
    <t>{446ff840-2aff-4c5f-b07e-d2c30a501ea8}</t>
  </si>
  <si>
    <t>03</t>
  </si>
  <si>
    <t>AV technika</t>
  </si>
  <si>
    <t>{79ff7082-4775-41eb-a41a-9a406f88a1cf}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</si>
  <si>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</si>
  <si>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</si>
  <si>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</si>
  <si>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</si>
  <si>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</si>
  <si>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</si>
  <si>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</si>
  <si>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</si>
  <si>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</si>
  <si>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</si>
  <si>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</si>
  <si>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A - Uznatelné náklady</t>
  </si>
  <si>
    <t>Soupis:</t>
  </si>
  <si>
    <t>01u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</si>
  <si>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</si>
  <si>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</si>
  <si>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</si>
  <si>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</si>
  <si>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</si>
  <si>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</si>
  <si>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</si>
  <si>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</si>
  <si>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</si>
  <si>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</si>
  <si>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</si>
  <si>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</si>
  <si>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</si>
  <si>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</si>
  <si>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</si>
  <si>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</si>
  <si>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</si>
  <si>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</si>
  <si>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</si>
  <si>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</si>
  <si>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</si>
  <si>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</si>
  <si>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</si>
  <si>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</si>
  <si>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</si>
  <si>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</si>
  <si>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</si>
  <si>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</si>
  <si>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</si>
  <si>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</si>
  <si>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</si>
  <si>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</si>
  <si>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</si>
  <si>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</si>
  <si>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</si>
  <si>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</si>
  <si>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</si>
  <si>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</si>
  <si>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</si>
  <si>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</si>
  <si>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</si>
  <si>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</si>
  <si>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</si>
  <si>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</si>
  <si>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</si>
  <si>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</si>
  <si>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</si>
  <si>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</si>
  <si>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</si>
  <si>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</si>
  <si>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</si>
  <si>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</si>
  <si>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622211021</t>
  </si>
  <si>
    <t>Montáž kontaktního zateplení vnějších stěn z polystyrénových desek tl do 120 mm</t>
  </si>
  <si>
    <t>m2</t>
  </si>
  <si>
    <t>4</t>
  </si>
  <si>
    <t>2128814064</t>
  </si>
  <si>
    <t>VV</t>
  </si>
  <si>
    <t>"1np"</t>
  </si>
  <si>
    <t>(20,4-1,877*2)*4*0,6</t>
  </si>
  <si>
    <t>(2,0+0,327*2)*4*0,6</t>
  </si>
  <si>
    <t>"2np"</t>
  </si>
  <si>
    <t>(10,5+0,525*2)*4*0,4</t>
  </si>
  <si>
    <t>Součet</t>
  </si>
  <si>
    <t>M</t>
  </si>
  <si>
    <t>28376355</t>
  </si>
  <si>
    <t>deska fasádní polystyrénová pro tepelné izolace spodní stavby tl 120mm</t>
  </si>
  <si>
    <t>8</t>
  </si>
  <si>
    <t>-1074554294</t>
  </si>
  <si>
    <t>64,8*1,02 "Přepočtené koeficientem množství</t>
  </si>
  <si>
    <t>622211031</t>
  </si>
  <si>
    <t>Montáž kontaktního zateplení vnějších stěn z polystyrénových desek tl do 160 mm</t>
  </si>
  <si>
    <t>604725477</t>
  </si>
  <si>
    <t>(20,4-1,877*2)*4*3,2</t>
  </si>
  <si>
    <t>(2,0+0,327*2)*4*3,2</t>
  </si>
  <si>
    <t>-1,55*(2,0+1,1)</t>
  </si>
  <si>
    <t>-3,3*2,4*6</t>
  </si>
  <si>
    <t>-2,1*1,8*2</t>
  </si>
  <si>
    <t>-2,4*2,0</t>
  </si>
  <si>
    <t>-1,55*2,0</t>
  </si>
  <si>
    <t>(10,5+0,525*2)*4*2,4</t>
  </si>
  <si>
    <t>-3,3*1,7*8</t>
  </si>
  <si>
    <t>28375952</t>
  </si>
  <si>
    <t>deska EPS 70 fasádní λ=0,039 tl 150mm</t>
  </si>
  <si>
    <t>1139836553</t>
  </si>
  <si>
    <t>245,255*1,02 "Přepočtené koeficientem množství</t>
  </si>
  <si>
    <t>5</t>
  </si>
  <si>
    <t>622521021</t>
  </si>
  <si>
    <t>Tenkovrstvá silikátová zrnitá omítka tl. 2,0 mm včetně penetrace vnějších stěn béžová</t>
  </si>
  <si>
    <t>-1378932726</t>
  </si>
  <si>
    <t>"ostění"</t>
  </si>
  <si>
    <t>0,3*(1,55+2,0)*2*2</t>
  </si>
  <si>
    <t>0,3*(1,55+1,1)*2</t>
  </si>
  <si>
    <t>0,3*(3,3+2,4)*2*6</t>
  </si>
  <si>
    <t>0,3*(2,4*2+2,0)*3</t>
  </si>
  <si>
    <t>0,3*(3,3+1,7)*2*8</t>
  </si>
  <si>
    <t>629991011</t>
  </si>
  <si>
    <t>Zakrytí výplní otvorů a svislých ploch fólií přilepenou lepící páskou</t>
  </si>
  <si>
    <t>1915208515</t>
  </si>
  <si>
    <t>"okna 1np"</t>
  </si>
  <si>
    <t>1,1*1,55</t>
  </si>
  <si>
    <t>2,0*1,55*2</t>
  </si>
  <si>
    <t>2,0*2,4*3</t>
  </si>
  <si>
    <t>3,0*2,4*6</t>
  </si>
  <si>
    <t>3,0*1,7*8</t>
  </si>
  <si>
    <t>Mezisoučet</t>
  </si>
  <si>
    <t>106,305*0,2</t>
  </si>
  <si>
    <t>9</t>
  </si>
  <si>
    <t>Ostatní konstrukce a práce, bourání</t>
  </si>
  <si>
    <t>7</t>
  </si>
  <si>
    <t>941111121</t>
  </si>
  <si>
    <t>Montáž lešení řadového trubkového lehkého s podlahami zatížení do 200 kg/m2 š do 1,2 m v do 10 m</t>
  </si>
  <si>
    <t>-129144809</t>
  </si>
  <si>
    <t>(20,4+1,2)*4*2,8</t>
  </si>
  <si>
    <t>(10,5+1,2)*4*2,3</t>
  </si>
  <si>
    <t>941111221</t>
  </si>
  <si>
    <t>Příplatek k lešení řadovému trubkovému lehkému s podlahami š 1,2 m v 10 m za první a ZKD den použití</t>
  </si>
  <si>
    <t>-1379519589</t>
  </si>
  <si>
    <t>349,56*30 "Přepočtené koeficientem množství</t>
  </si>
  <si>
    <t>941111821</t>
  </si>
  <si>
    <t>Demontáž lešení řadového trubkového lehkého s podlahami zatížení do 200 kg/m2 š do 1,2 m v do 10 m</t>
  </si>
  <si>
    <t>1995531943</t>
  </si>
  <si>
    <t>10</t>
  </si>
  <si>
    <t>9700001</t>
  </si>
  <si>
    <t>P+D Nový prostup žb deskou dle podrobného popisu statiky C.1 500/280 VZT</t>
  </si>
  <si>
    <t>kus</t>
  </si>
  <si>
    <t>-1481417536</t>
  </si>
  <si>
    <t>"C.1"</t>
  </si>
  <si>
    <t>11</t>
  </si>
  <si>
    <t>971033651x</t>
  </si>
  <si>
    <t>Vybourání otvorů ve zdivu cihelném pl do 4 m2 na MVC nebo MV tl do 600 mm (ve zdivu YTONG odříznutím)</t>
  </si>
  <si>
    <t>m3</t>
  </si>
  <si>
    <t>242030626</t>
  </si>
  <si>
    <t>"statika C.1"</t>
  </si>
  <si>
    <t>"O-Z"</t>
  </si>
  <si>
    <t>2,0*1,55*0,35</t>
  </si>
  <si>
    <t>1,1*1,55*0,35</t>
  </si>
  <si>
    <t>12</t>
  </si>
  <si>
    <t>971033651x1</t>
  </si>
  <si>
    <t>Vybourání otvorů pro VZT (ve zdivu YTONG odříznutím)</t>
  </si>
  <si>
    <t>1610614105</t>
  </si>
  <si>
    <t>0,3*(0,55*0,4+0,46*0,4)</t>
  </si>
  <si>
    <t>0,35*0,6*0,81</t>
  </si>
  <si>
    <t>0,291*0,2</t>
  </si>
  <si>
    <t>13</t>
  </si>
  <si>
    <t>97909111</t>
  </si>
  <si>
    <t>Stavební přípompci profesím (ÚT, VZT) vč. bouracích prací</t>
  </si>
  <si>
    <t>kpl</t>
  </si>
  <si>
    <t>1298667841</t>
  </si>
  <si>
    <t>997</t>
  </si>
  <si>
    <t>Přesun sutě</t>
  </si>
  <si>
    <t>14</t>
  </si>
  <si>
    <t>997013212</t>
  </si>
  <si>
    <t>Vnitrostaveništní doprava suti a vybouraných hmot pro budovy v do 9 m ručně</t>
  </si>
  <si>
    <t>t</t>
  </si>
  <si>
    <t>855171587</t>
  </si>
  <si>
    <t>997013501</t>
  </si>
  <si>
    <t>Odvoz suti a vybouraných hmot na skládku nebo meziskládku do 1 km se složením</t>
  </si>
  <si>
    <t>-104073755</t>
  </si>
  <si>
    <t>16</t>
  </si>
  <si>
    <t>997013509</t>
  </si>
  <si>
    <t>Příplatek k odvozu suti a vybouraných hmot na skládku ZKD 1 km přes 1 km</t>
  </si>
  <si>
    <t>-610486520</t>
  </si>
  <si>
    <t>8,564*10</t>
  </si>
  <si>
    <t>17</t>
  </si>
  <si>
    <t>997013802</t>
  </si>
  <si>
    <t>Poplatek za uložení na skládce (skládkovné) stavebního odpadu</t>
  </si>
  <si>
    <t>1478972883</t>
  </si>
  <si>
    <t>998</t>
  </si>
  <si>
    <t>Přesun hmot</t>
  </si>
  <si>
    <t>18</t>
  </si>
  <si>
    <t>998018002</t>
  </si>
  <si>
    <t>Přesun hmot ruční pro budovy v do 12 m</t>
  </si>
  <si>
    <t>-1060301033</t>
  </si>
  <si>
    <t>PSV</t>
  </si>
  <si>
    <t>Práce a dodávky PSV</t>
  </si>
  <si>
    <t>711</t>
  </si>
  <si>
    <t>Izolace proti vodě, vlhkosti a plynům</t>
  </si>
  <si>
    <t>19</t>
  </si>
  <si>
    <t>711161215</t>
  </si>
  <si>
    <t>Izolace proti zemní vlhkosti nopovou fólií svislá, nopek v 20,0 mm, tl do 1,0 mm vč. ukončení</t>
  </si>
  <si>
    <t>1409403965</t>
  </si>
  <si>
    <t>(20,4-1,939*2+2,654)*4*0,6</t>
  </si>
  <si>
    <t>20</t>
  </si>
  <si>
    <t>998711102</t>
  </si>
  <si>
    <t>Přesun hmot tonážní pro izolace proti vodě, vlhkosti a plynům v objektech výšky do 12 m</t>
  </si>
  <si>
    <t>16072474</t>
  </si>
  <si>
    <t>712</t>
  </si>
  <si>
    <t>Povlakové krytiny</t>
  </si>
  <si>
    <t>712300831</t>
  </si>
  <si>
    <t>Odstranění povlakové krytiny střech do 10° jednovrstvé</t>
  </si>
  <si>
    <t>44271006</t>
  </si>
  <si>
    <t>"plocha A"</t>
  </si>
  <si>
    <t>12,25*12,25/Cos(15)</t>
  </si>
  <si>
    <t>"plocha B"</t>
  </si>
  <si>
    <t>21,1*21,1/Cos(15)</t>
  </si>
  <si>
    <t>-10,5*10,5/Cos(15)</t>
  </si>
  <si>
    <t>502,132*0,1</t>
  </si>
  <si>
    <t>22</t>
  </si>
  <si>
    <t>998712102</t>
  </si>
  <si>
    <t>Přesun hmot tonážní tonážní pro krytiny povlakové v objektech v do 12 m</t>
  </si>
  <si>
    <t>-1698934738</t>
  </si>
  <si>
    <t>713</t>
  </si>
  <si>
    <t>Izolace tepelné</t>
  </si>
  <si>
    <t>23</t>
  </si>
  <si>
    <t>713110811</t>
  </si>
  <si>
    <t>Odstranění tepelné izolace stropů volně kladené z vláknitých materiálů tl do 100 mm</t>
  </si>
  <si>
    <t>-527202845</t>
  </si>
  <si>
    <t>24</t>
  </si>
  <si>
    <t>713110813</t>
  </si>
  <si>
    <t>Odstranění tepelné izolace stropů volně kladené z vláknitých materiálů tl přes 100 mm</t>
  </si>
  <si>
    <t>-924252111</t>
  </si>
  <si>
    <t>25</t>
  </si>
  <si>
    <t>713111111</t>
  </si>
  <si>
    <t>Montáž izolace tepelné stropů volně</t>
  </si>
  <si>
    <t>-1265250867</t>
  </si>
  <si>
    <t>26</t>
  </si>
  <si>
    <t>61155361</t>
  </si>
  <si>
    <t>Parozábrana reflexní</t>
  </si>
  <si>
    <t>m</t>
  </si>
  <si>
    <t>32</t>
  </si>
  <si>
    <t>1197344207</t>
  </si>
  <si>
    <t>527,38*1,1 "Přepočtené koeficientem množství</t>
  </si>
  <si>
    <t>27</t>
  </si>
  <si>
    <t>713111121</t>
  </si>
  <si>
    <t>Montáž izolace tepelné spodem stropů s uchycením drátem rohoží, pásů, dílců, desek</t>
  </si>
  <si>
    <t>-1758407862</t>
  </si>
  <si>
    <t>11,1*11,1/Cos(15)*2</t>
  </si>
  <si>
    <t>4,5*20,4*2/Cos(15)*2</t>
  </si>
  <si>
    <t>4,5*11,1*2/Cos(15)*2</t>
  </si>
  <si>
    <t>29</t>
  </si>
  <si>
    <t>63151504</t>
  </si>
  <si>
    <t>deska tepelně izolační minerální plochých střech nepochozích vrchní vrstva λ=0,038-0,039 tl 120mm</t>
  </si>
  <si>
    <t>-770922449</t>
  </si>
  <si>
    <t>11,1*11,1/Cos(15)*1,05</t>
  </si>
  <si>
    <t>4,5*20,4*2/Cos(15)*1,02</t>
  </si>
  <si>
    <t>4,5*11,1*2/Cos(15)*1,05</t>
  </si>
  <si>
    <t>31</t>
  </si>
  <si>
    <t>63151504x2</t>
  </si>
  <si>
    <t>deska tepelně izolační minerální plochých střech nepochozích vrchní vrstva λ=0,038-0,039 tl 160mm</t>
  </si>
  <si>
    <t>-624105145</t>
  </si>
  <si>
    <t>998713102</t>
  </si>
  <si>
    <t>Přesun hmot tonážní pro izolace tepelné v objektech v do 12 m</t>
  </si>
  <si>
    <t>968316461</t>
  </si>
  <si>
    <t>764</t>
  </si>
  <si>
    <t>Konstrukce klempířské</t>
  </si>
  <si>
    <t>33</t>
  </si>
  <si>
    <t>764002811</t>
  </si>
  <si>
    <t>Demontáž okapového plechu do suti v krytině povlakové</t>
  </si>
  <si>
    <t>-228005753</t>
  </si>
  <si>
    <t>12,25*4</t>
  </si>
  <si>
    <t>21,1*4</t>
  </si>
  <si>
    <t>34</t>
  </si>
  <si>
    <t>764002851</t>
  </si>
  <si>
    <t>Demontáž oplechování parapetů do suti</t>
  </si>
  <si>
    <t>2100914775</t>
  </si>
  <si>
    <t>2,0+3,3*2+2,0+3,3*4</t>
  </si>
  <si>
    <t>3,3*8</t>
  </si>
  <si>
    <t>50,2*0,1</t>
  </si>
  <si>
    <t>35</t>
  </si>
  <si>
    <t>764002871</t>
  </si>
  <si>
    <t>Demontáž lemování zdí do suti</t>
  </si>
  <si>
    <t>-98873668</t>
  </si>
  <si>
    <t>"mezi střechami 1-2np"</t>
  </si>
  <si>
    <t>11,55*4</t>
  </si>
  <si>
    <t>36</t>
  </si>
  <si>
    <t>764004801</t>
  </si>
  <si>
    <t>Demontáž podokapního žlabu do suti vč. kotlíků</t>
  </si>
  <si>
    <t>896677039</t>
  </si>
  <si>
    <t>84,4</t>
  </si>
  <si>
    <t>37</t>
  </si>
  <si>
    <t>764004861</t>
  </si>
  <si>
    <t>Demontáž svodu do suti</t>
  </si>
  <si>
    <t>-1860035590</t>
  </si>
  <si>
    <t>3,0*4</t>
  </si>
  <si>
    <t>5,0*4</t>
  </si>
  <si>
    <t>38</t>
  </si>
  <si>
    <t>764121401</t>
  </si>
  <si>
    <t>Krytina střechy rovné drážkováním z Al plechu sklonu do 30° vč. všech systémových detailů</t>
  </si>
  <si>
    <t>382886023</t>
  </si>
  <si>
    <t>"kryt VZT"</t>
  </si>
  <si>
    <t>(1,0+0,5*2)*2,5</t>
  </si>
  <si>
    <t>39</t>
  </si>
  <si>
    <t>764226445</t>
  </si>
  <si>
    <t>Oplechování parapetů rovných celoplošně lepené z Al plechu rš 400 mm</t>
  </si>
  <si>
    <t>180276173</t>
  </si>
  <si>
    <t>2,0+1,1+2,0+3,3*2+2,0+3,3*4</t>
  </si>
  <si>
    <t>53,3*0,1</t>
  </si>
  <si>
    <t>40</t>
  </si>
  <si>
    <t>764321404</t>
  </si>
  <si>
    <t>Lemování rovných zdí střech s krytinou z Al plechu rš 330 mm</t>
  </si>
  <si>
    <t>1888872858</t>
  </si>
  <si>
    <t>41</t>
  </si>
  <si>
    <t>764521414</t>
  </si>
  <si>
    <t>Žlab podokapní hranatý z Al plechu rš 330 mm</t>
  </si>
  <si>
    <t>873691142</t>
  </si>
  <si>
    <t>42</t>
  </si>
  <si>
    <t>764521415</t>
  </si>
  <si>
    <t>Žlab podokapní hranatý z Al plechu rš 400 mm</t>
  </si>
  <si>
    <t>1809141245</t>
  </si>
  <si>
    <t>43</t>
  </si>
  <si>
    <t>764521464</t>
  </si>
  <si>
    <t>Kotlík hranatý pro podokapní žlaby z Al plechu 330/100 mm</t>
  </si>
  <si>
    <t>-1560096578</t>
  </si>
  <si>
    <t>44</t>
  </si>
  <si>
    <t>764521465</t>
  </si>
  <si>
    <t>Kotlík hranatý pro podokapní žlaby z Al plechu 400/120 mm</t>
  </si>
  <si>
    <t>1382195894</t>
  </si>
  <si>
    <t>45</t>
  </si>
  <si>
    <t>764528424</t>
  </si>
  <si>
    <t>Svody včetně objímek, kolen, odskoků z Al plechu strany 150 mm</t>
  </si>
  <si>
    <t>-1741270493</t>
  </si>
  <si>
    <t>46</t>
  </si>
  <si>
    <t>998764102</t>
  </si>
  <si>
    <t>Přesun hmot tonážní pro konstrukce klempířské v objektech v do 12 m</t>
  </si>
  <si>
    <t>933919257</t>
  </si>
  <si>
    <t>765</t>
  </si>
  <si>
    <t>Krytina skládaná</t>
  </si>
  <si>
    <t>47</t>
  </si>
  <si>
    <t>765115302x</t>
  </si>
  <si>
    <t>Montáž střešního výlezu</t>
  </si>
  <si>
    <t>1207097162</t>
  </si>
  <si>
    <t>48</t>
  </si>
  <si>
    <t>59660215</t>
  </si>
  <si>
    <t>T6 Výlez na střechu vč. oplechování izolační dvojsklo U1,3 plast bílý</t>
  </si>
  <si>
    <t>-1247839852</t>
  </si>
  <si>
    <t>49</t>
  </si>
  <si>
    <t>765151801</t>
  </si>
  <si>
    <t>Demontáž krytiny bitumenové ze šindelů do suti</t>
  </si>
  <si>
    <t>69950781</t>
  </si>
  <si>
    <t>50</t>
  </si>
  <si>
    <t>765151805</t>
  </si>
  <si>
    <t>Demontáž hřebene nebo nároží krytiny bitumenové ze šindelů do suti</t>
  </si>
  <si>
    <t>1054600406</t>
  </si>
  <si>
    <t>21,1*Cos(45)*4</t>
  </si>
  <si>
    <t>51</t>
  </si>
  <si>
    <t>765191023</t>
  </si>
  <si>
    <t>Montáž pojistné hydroizolační fólie kladené ve sklonu přes 20° s lepenými spoji na bednění</t>
  </si>
  <si>
    <t>1420561312</t>
  </si>
  <si>
    <t>52</t>
  </si>
  <si>
    <t>28329036</t>
  </si>
  <si>
    <t>fólie kontaktní difuzně propustná pro doplňkovou hydroizolační vrstvu, třívrstvá mikroporézní PP 150g/m2 s integrovanou samolepící páskou</t>
  </si>
  <si>
    <t>-1686755447</t>
  </si>
  <si>
    <t>557,345*1,1 "Přepočtené koeficientem množství</t>
  </si>
  <si>
    <t>53</t>
  </si>
  <si>
    <t>998765102</t>
  </si>
  <si>
    <t>Přesun hmot tonážní pro krytiny skládané v objektech v do 12 m</t>
  </si>
  <si>
    <t>1569614116</t>
  </si>
  <si>
    <t>766</t>
  </si>
  <si>
    <t>Konstrukce truhlářské</t>
  </si>
  <si>
    <t>54</t>
  </si>
  <si>
    <t>7669901</t>
  </si>
  <si>
    <t>P01, P02, P03 Plastová okna a balkonové dveře bílé s ventilačním kováním, izolační dvojsklo, neprůzvučnost Rw=39dB, dále dle popisu D+M</t>
  </si>
  <si>
    <t>349215482</t>
  </si>
  <si>
    <t>2,0*2,4</t>
  </si>
  <si>
    <t>55</t>
  </si>
  <si>
    <t>7669902</t>
  </si>
  <si>
    <t>Okenní parapet š=250 mm bílý mat boční plastové krytky s nákližkem 40 mm dle popisu D+M</t>
  </si>
  <si>
    <t>-323935596</t>
  </si>
  <si>
    <t>2,0*2+1,1</t>
  </si>
  <si>
    <t>56</t>
  </si>
  <si>
    <t>998766102</t>
  </si>
  <si>
    <t>Přesun hmot tonážní pro konstrukce truhlářské v objektech v do 12 m</t>
  </si>
  <si>
    <t>764059925</t>
  </si>
  <si>
    <t>767</t>
  </si>
  <si>
    <t>Konstrukce zámečnické</t>
  </si>
  <si>
    <t>57</t>
  </si>
  <si>
    <t>767112812x</t>
  </si>
  <si>
    <t>Demontáž stěn zasklených vč. dveřních křídel</t>
  </si>
  <si>
    <t>565470897</t>
  </si>
  <si>
    <t>2,0*2,4*4</t>
  </si>
  <si>
    <t>58</t>
  </si>
  <si>
    <t>7671901</t>
  </si>
  <si>
    <t>H01 Dveře vstupní hliníkové otvíravé + samozavírač dále dle popisu D+M</t>
  </si>
  <si>
    <t>1606840231</t>
  </si>
  <si>
    <t>2,0*2,4*2</t>
  </si>
  <si>
    <t>59</t>
  </si>
  <si>
    <t>998767102</t>
  </si>
  <si>
    <t>Přesun hmot tonážní pro zámečnické konstrukce v objektech v do 12 m</t>
  </si>
  <si>
    <t>-475277403</t>
  </si>
  <si>
    <t>Vedlejší rozpočtové náklady</t>
  </si>
  <si>
    <t>VRN1</t>
  </si>
  <si>
    <t>Průzkumné, geodetické a projektové práce</t>
  </si>
  <si>
    <t>60</t>
  </si>
  <si>
    <t>010001000</t>
  </si>
  <si>
    <t>Průzkumné, geodetické a projektové práce a BOZ</t>
  </si>
  <si>
    <t>Kč</t>
  </si>
  <si>
    <t>330492092</t>
  </si>
  <si>
    <t>VRN3</t>
  </si>
  <si>
    <t>61</t>
  </si>
  <si>
    <t>030001000</t>
  </si>
  <si>
    <t>522087</t>
  </si>
  <si>
    <t>VRN4</t>
  </si>
  <si>
    <t>Inženýrská činnost</t>
  </si>
  <si>
    <t>62</t>
  </si>
  <si>
    <t>040001000</t>
  </si>
  <si>
    <t>-1901893618</t>
  </si>
  <si>
    <t>VRN7</t>
  </si>
  <si>
    <t>63</t>
  </si>
  <si>
    <t>070001000</t>
  </si>
  <si>
    <t>-323136937</t>
  </si>
  <si>
    <t>02u - Vzduchotechnika</t>
  </si>
  <si>
    <t>1 - Větrání expozice, prodejen, kanceláří a zasedacích místností</t>
  </si>
  <si>
    <t>6 - Ostatní náklady</t>
  </si>
  <si>
    <t>Větrání expozice, prodejen, kanceláří a zasedacích místností</t>
  </si>
  <si>
    <t>1. 1</t>
  </si>
  <si>
    <t>Sestavná vzduchotechnická rekuperační jednotka s vestavěným řídícím systémem tepelně a zvukově opláštěná (minerální vlna 50mm),  vnitřní provedení; viz poznámka</t>
  </si>
  <si>
    <t>662959665</t>
  </si>
  <si>
    <t>1.1a</t>
  </si>
  <si>
    <t xml:space="preserve">Digitální dotykovým ovladač jednotky (tablet s IP54) , včetně propojovacího kabelu k řídící jednotce (vzdálenost do 10m). </t>
  </si>
  <si>
    <t>ks</t>
  </si>
  <si>
    <t>-319560874</t>
  </si>
  <si>
    <t>1.1b</t>
  </si>
  <si>
    <t>Směšovací uzel s napájecím napětím 24V AC, s ovládacím napětím 0-10V k vodnímu ohřívači ve VZT jednotce poz. 1.1. Složení směšovacího uzlu: viz poznámka</t>
  </si>
  <si>
    <t>157102064</t>
  </si>
  <si>
    <t>1. 1c</t>
  </si>
  <si>
    <t>Zapojení kabeláže v rozsahu viz. schéma zapojení výkres VZT D1.4.C-VZT.6, nastavení parametrů a zprovoznění systému regulace.</t>
  </si>
  <si>
    <t>-391212140</t>
  </si>
  <si>
    <t>1.2</t>
  </si>
  <si>
    <t>Ovládací panel pro optimalizátor VAV, včetně kabelu</t>
  </si>
  <si>
    <t>-1830163877</t>
  </si>
  <si>
    <t>1. 3</t>
  </si>
  <si>
    <t>Optimalizátor VAV systému pro řízení výkonu ventilátorů. Komunikace s VAV regulátory po MODBUS.</t>
  </si>
  <si>
    <t>-1965467336</t>
  </si>
  <si>
    <t>1. 5a</t>
  </si>
  <si>
    <t>Regulátor variabilního průtoku vzduchu do kruhového potrubí d250mm k řízení velmi malého množství vzduchu. Vč. servomotoru (napájení 24V), s komunikací po MODBUS. Regulátor je vybaven pláštěm s tepelnou a akustickou izolací tl. 20mm. viz poznámka</t>
  </si>
  <si>
    <t>1466636386</t>
  </si>
  <si>
    <t>1. 5b</t>
  </si>
  <si>
    <t>1255816190</t>
  </si>
  <si>
    <t>1. 6a</t>
  </si>
  <si>
    <t>Regulátor variabilního průtoku vzduchu do kruhového potrubí d160mm k řízení velmi malého množství vzduchu. Vč. servomotoru (napájení 24V), s komunikací po MODBUS. Regulátor je vybaven pláštěm s tepelnou a akustickou izolací tl. 20mm. viz poznámka</t>
  </si>
  <si>
    <t>-1283264199</t>
  </si>
  <si>
    <t>1. 6b</t>
  </si>
  <si>
    <t>1354285996</t>
  </si>
  <si>
    <t>1. 7</t>
  </si>
  <si>
    <t>Regulátor variabilního průtoku vzduchu do kruhového potrubí d140mm k řízení velmi malého množství vzduchu. Vč. servomotoru (napájení 24V), s komunikací po MODBUS.  Regulátor je vybaven pláštěm s tepelnou a akustickou izolací tl. 20mm. viz poznámka</t>
  </si>
  <si>
    <t>-1661516300</t>
  </si>
  <si>
    <t>1. 8a</t>
  </si>
  <si>
    <t>2136899021</t>
  </si>
  <si>
    <t>1. 8b</t>
  </si>
  <si>
    <t>-63275132</t>
  </si>
  <si>
    <t>1. 9a</t>
  </si>
  <si>
    <t>Regulátor variabilního průtoku vzduchu do kruhového potrubí d315mm k řízení velmi malého množství vzduchu. Vč. servomotoru (napájení 24V), s komunikací po MODBUS. Regulátor je vybaven pláštěm s tepelnou a akustickou izolací tl. 20mm. viz poznámka</t>
  </si>
  <si>
    <t>812312072</t>
  </si>
  <si>
    <t>1. 9b</t>
  </si>
  <si>
    <t>935822351</t>
  </si>
  <si>
    <t>1. 11</t>
  </si>
  <si>
    <t>Buňkový tlumič hluku 500x400/1000mm (složený z 2ks buněk s děrovaným plechem 500x200x1000mm), včetně náběhových a výběhových plechů. Parametry útlumu hluku pro buňku délky 1000mm pro střední frekvence v oktávovém pásmu viz poznámka</t>
  </si>
  <si>
    <t>-141459066</t>
  </si>
  <si>
    <t>1. 12</t>
  </si>
  <si>
    <t>Buňkový tlumič hluku 500x400/1500mm (složený z 2ks buněk s děrovaným plechem 500x200x1500mm), včetně náběhových a výběhových plechů. Parametry útlumu hluku pro buňku délky 1000mm pro střední frekvence v oktávovém pásmu viz poznámka</t>
  </si>
  <si>
    <t>178344874</t>
  </si>
  <si>
    <t>1. 13</t>
  </si>
  <si>
    <t>Buňkový tlumič hluku 500x250/1000mm (složený z 1ks buňky s děrovaným plechem 500x250x1000mm), včetně náběhových a výběhových plechů. Parametry útlumu hluku pro buňku délky 1000mm pro střední frekvence v oktávovém pásmu viz poznámka</t>
  </si>
  <si>
    <t>1519368976</t>
  </si>
  <si>
    <t>1. 14</t>
  </si>
  <si>
    <t>Buňkový tlumič hluku 500x200/1000mm (složený z 1ks buňky s děrovaným plechem 500x200x1000mm), včetně náběhových a výběhových plechů. Parametry útlumu hluku pro buňku délky 1000mm pro střední frekvence v oktávovém pásmu viz poznámka</t>
  </si>
  <si>
    <t>1770568770</t>
  </si>
  <si>
    <t>1. 15</t>
  </si>
  <si>
    <t>Tlumič hluku do kruhového potrubí d200, délka 1200mm včetně nátrubků. Parametry útlumu hluku pro tlumič pro střední frekvence v oktávovém pásmu 63/125/250/500/1000/2000/4000/8000 Hz: 10/12/28/22/22/30/19/11 dB.</t>
  </si>
  <si>
    <t>206816258</t>
  </si>
  <si>
    <t>1. 16</t>
  </si>
  <si>
    <t>Tlumič hluku do kruhového potrubí d160, délka 1200mm včetně nátrubků. Parametry útlumu hluku pro tlumič pro střední frekvence v oktávovém pásmu 63/125/250/500/1000/2000/4000/8000 Hz: 19/25/30/27/23/32/27/17 dB.</t>
  </si>
  <si>
    <t>-323679969</t>
  </si>
  <si>
    <t>1. 17</t>
  </si>
  <si>
    <t>Tlumič hluku do kruhového potrubí d250, délka 1200mm včetně nátrubků. Parametry útlumu hluku pro tlumič pro střední frekvence v oktávovém pásmu 63/125/250/500/1000/2000/4000/8000 Hz: 12/18/24/19/19/27/12/10 dB.</t>
  </si>
  <si>
    <t>-248599287</t>
  </si>
  <si>
    <t>1. 18</t>
  </si>
  <si>
    <t>Protidešťová žaluzie 500x710mm v komfortním AL provedení, včetně krycího pletiva s oky 10x10mm (drát d 1mm). Barevný odstín RAL určí architekt před dodávkou.</t>
  </si>
  <si>
    <t>-589748152</t>
  </si>
  <si>
    <t>1. 19</t>
  </si>
  <si>
    <t>Protidešťová žaluzie 800x400mm v komfortním AL provedení, včetně krycího pletiva s oky 10x10mm (drát d 1mm). Barevný odstín RAL určí architekt před dodávkou.</t>
  </si>
  <si>
    <t>1062461044</t>
  </si>
  <si>
    <t>1. 22</t>
  </si>
  <si>
    <t>Přívodní komfortní vířivý anemostat s nastavitelnými lamelami ve čtvercovém provedení čelní desky 600x600mm, vč. boxu s horizontálním připojením d198 mm, s regulací množství vzduchu. Vp= 350 m3/h.  Barevný odstín RAL určí architekt před dodávkou.</t>
  </si>
  <si>
    <t>640011043</t>
  </si>
  <si>
    <t>1. 23</t>
  </si>
  <si>
    <t>Přívodní komfortní vířivý anemostat s nastavitelnými lamelami ve čtvercovém provedení čelní desky 600x600mm (atyp), vč. boxu s horizontálním připojením d198 mm, s regulací množství vzduchu. Vp= 245 m3/h.  Barevný odstín RAL určí architekt před dodávkou.</t>
  </si>
  <si>
    <t>1781134200</t>
  </si>
  <si>
    <t>1. 24</t>
  </si>
  <si>
    <t>Kruhový stropní difuzor kovový d200 mm s nastavitelnou čelní deskou, vč. boxu s horizontálním připojením d159 mm, s regulací množství vzduchu. Vp= 140 m3/h. Barevný odstín RAL určí architekt před dodávkou. Vestavěné plastové hadičky - viz poznámka</t>
  </si>
  <si>
    <t>-1340382866</t>
  </si>
  <si>
    <t>28</t>
  </si>
  <si>
    <t>1. 25</t>
  </si>
  <si>
    <t>Kruhový stropní difuzor kovový d160 mm s nastavitelnou čelní deskou, vč. boxu s horizontálním připojením d124 mm, s regulací množství vzduchu. Vp= 100 m3/h. Barevný odstín RAL určí architekt před dodávkou. Vestavěné plastové hadičky viz poznámka</t>
  </si>
  <si>
    <t>1900641645</t>
  </si>
  <si>
    <t>1. 26</t>
  </si>
  <si>
    <t>Kruhový stropní difuzor kovový d160 mm s nastavitelnou čelní deskou, vč. boxu s horizontálním připojením d124 mm, s regulací množství vzduchu. Vp= 70 m3/h. Barevný odstín RAL určí architekt před dodávkou. Vestavěné plastové hadičky viz poznámka</t>
  </si>
  <si>
    <t>936324552</t>
  </si>
  <si>
    <t>30</t>
  </si>
  <si>
    <t>1. 27</t>
  </si>
  <si>
    <t>1362585917</t>
  </si>
  <si>
    <t>1. 28</t>
  </si>
  <si>
    <t>-1842506778</t>
  </si>
  <si>
    <t>1. 29</t>
  </si>
  <si>
    <t>Kruhový stropní difuzor kovový d125 mm s nastavitelnou čelní deskou, vč. boxu s horizontálním připojením d99 mm, s regulací množství vzduchu. Vp= 20 m3/h. Barevný odstín RAL určí architekt před dodávkou. Vestavěné plastové hadičky viz poznámka</t>
  </si>
  <si>
    <t>1268501127</t>
  </si>
  <si>
    <t>1. 31</t>
  </si>
  <si>
    <t>Přívodní vyústka 300x100mm dvouřadá v komfortním provedení AL elox, s regulací průtoku vzduchu R1. Včetně upevňovacího ráměčku a skrytého upevňovacího mechanismu. Vp= 140 m3/h. Barevný odstín RAL určí architekt před dodávkou.</t>
  </si>
  <si>
    <t>-1076968385</t>
  </si>
  <si>
    <t>1. 32</t>
  </si>
  <si>
    <t>Přívodní vyústka 300x100mm dvouřadá v komfortním provedení AL elox, s regulací průtoku vzduchu R1. Včetně upevňovacího ráměčku a skrytého upevňovacího mechanismu. Vp= 105 m3/h. Barevný odstín RAL určí architekt před dodávkou.</t>
  </si>
  <si>
    <t>-2023536968</t>
  </si>
  <si>
    <t>1. 34</t>
  </si>
  <si>
    <t>Odsávací vyústka 400x200mm dvouřadá v komfortním provedení AL elox, s regulací průtoku vzduchu R1. Včetně upevňovacího ráměčku a skrytého upevňovacího mechanismu. Vo= 570 m3/h. Barevný odstín RAL určí architekt před dodávkou.</t>
  </si>
  <si>
    <t>1277997930</t>
  </si>
  <si>
    <t>1. 35</t>
  </si>
  <si>
    <t>Odsávací vyústka 400x100mm dvouřadá v komfortním provedení AL elox, s regulací průtoku vzduchu R1. Včetně upevňovacího ráměčku a skrytého upevňovacího mechanismu. Vo= 220 m3/h. Barevný odstín RAL určí architekt před dodávkou.</t>
  </si>
  <si>
    <t>-835546146</t>
  </si>
  <si>
    <t>1. 36</t>
  </si>
  <si>
    <t>Odsávací vyústka 300x150mm dvouřadá v komfortním provedení AL elox, s regulací průtoku vzduchu R1. Včetně upevňovacího ráměčku a skrytého upevňovacího mechanismu. Vo= 200 m3/h. Barevný odstín RAL určí architekt před dodávkou.</t>
  </si>
  <si>
    <t>2043774067</t>
  </si>
  <si>
    <t>1. 37</t>
  </si>
  <si>
    <t>Odsávací vyústka 300x100mm dvouřadá v komfortním provedení AL elox, s regulací průtoku vzduchu R1. Včetně upevňovacího ráměčku a skrytého upevňovacího mechanismu. Vo= 140 m3/h. Barevný odstín RAL určí architekt před dodávkou.</t>
  </si>
  <si>
    <t>-1287575673</t>
  </si>
  <si>
    <t>1. 38</t>
  </si>
  <si>
    <t>Odsávací vyústka 300x100mm dvouřadá v komfortním provedení AL elox, s regulací průtoku vzduchu R1. Včetně upevňovacího ráměčku a skrytého upevňovacího mechanismu. Vo= 125 m3/h. Barevný odstín RAL určí architekt před dodávkou.</t>
  </si>
  <si>
    <t>650881872</t>
  </si>
  <si>
    <t>1. 39</t>
  </si>
  <si>
    <t>Odsávací vyústka 300x100mm dvouřadá v komfortním provedení AL elox, s regulací průtoku vzduchu R1. Včetně upevňovacího ráměčku a skrytého upevňovacího mechanismu. Vo= 95 m3/h. Barevný odstín RAL určí architekt před dodávkou.</t>
  </si>
  <si>
    <t>391955567</t>
  </si>
  <si>
    <t>1. 41</t>
  </si>
  <si>
    <t>Kruhový stropní difuzor kovový d200 mm s nastavitelnou čelní deskou, vč. boxu s horizontálním připojením d159 mm, s regulací množství vzduchu. Vo= 150 m3/h. Barevný odstín RAL určí architekt před dodávkou. Vestavěné plastové hadičky viz poznámka</t>
  </si>
  <si>
    <t>129296626</t>
  </si>
  <si>
    <t>1. 42</t>
  </si>
  <si>
    <t>1076206742</t>
  </si>
  <si>
    <t>1. 43</t>
  </si>
  <si>
    <t>Kruhový stropní difuzor kovový d200 mm s nastavitelnou čelní deskou, vč. boxu s horizontálním připojením d159 mm, s regulací množství vzduchu. Vo= 120 m3/h. Barevný odstín RAL určí architekt před dodávkou. Vestavěné plastové hadičky viz poznámka</t>
  </si>
  <si>
    <t>-1471485879</t>
  </si>
  <si>
    <t>1. 44</t>
  </si>
  <si>
    <t>Kruhový stropní difuzor kovový d160 mm s nastavitelnou čelní deskou, vč. boxu s horizontálním připojením d124 mm, s regulací množství vzduchu. Vo= 60 m3/h. Barevný odstín RAL určí architekt před dodávkou. Vestavěné plastové hadičky viz poznámka</t>
  </si>
  <si>
    <t>208694696</t>
  </si>
  <si>
    <t>1. 46</t>
  </si>
  <si>
    <t>Regulační klapka vícelistá protiběžná 200x280 mm s ručním ovládáním</t>
  </si>
  <si>
    <t>499135548</t>
  </si>
  <si>
    <t>1. 47</t>
  </si>
  <si>
    <t>Regulační klapka do potrubí 200x160 mm s ručním ovládáním</t>
  </si>
  <si>
    <t>75937510</t>
  </si>
  <si>
    <t>1. 48</t>
  </si>
  <si>
    <t>Regulační klapka do potrubí 160x160 mm s ručním ovládáním</t>
  </si>
  <si>
    <t>1900266369</t>
  </si>
  <si>
    <t>1. 49</t>
  </si>
  <si>
    <t>Regulační klapka do potrubí d160 mm s ručním ovládáním</t>
  </si>
  <si>
    <t>-1454947417</t>
  </si>
  <si>
    <t>1. 50</t>
  </si>
  <si>
    <t>Ohebné hluktlumicí potrubí d203 mm</t>
  </si>
  <si>
    <t>bm</t>
  </si>
  <si>
    <t>369224978</t>
  </si>
  <si>
    <t>1. 51</t>
  </si>
  <si>
    <t>Ohebné hluktlumicí potrubí d160 mm</t>
  </si>
  <si>
    <t>-911235147</t>
  </si>
  <si>
    <t>1. 52</t>
  </si>
  <si>
    <t>Ohebné hluktlumicí potrubí d127 mm</t>
  </si>
  <si>
    <t>2039533858</t>
  </si>
  <si>
    <t>1. 53</t>
  </si>
  <si>
    <t>Ohebné hluktlumicí potrubí d102 mm</t>
  </si>
  <si>
    <t>-1992090140</t>
  </si>
  <si>
    <t>1. 56</t>
  </si>
  <si>
    <t>Kruhové potrubí sk. I z pozinkovaného plechu SPIRO d315 mm, min. třída těsnosti C (spojované pomocí těsnění se dvěma chlopněmi z homogenní, nestárnoucí pryže) , vč. tvarovek, montážního, závěsového, spojovacího a těsnícího materiálu, viz. TZ a výkresy</t>
  </si>
  <si>
    <t>-1657764601</t>
  </si>
  <si>
    <t>1. 57</t>
  </si>
  <si>
    <t>Kruhové potrubí sk. I z pozinkovaného plechu SPIRO d280 mm, min. třída těsnosti C (spojované pomocí těsnění se dvěma chlopněmi z homogenní, nestárnoucí pryže) , vč. tvarovek, montážního, závěsového, spojovacího a těsnícího materiálu, viz. TZ a výkresy</t>
  </si>
  <si>
    <t>252266764</t>
  </si>
  <si>
    <t>1. 58</t>
  </si>
  <si>
    <t>Kruhové potrubí sk. I z pozinkovaného plechu SPIRO d250 mm, min. třída těsnosti C (spojované pomocí těsnění se dvěma chlopněmi z homogenní, nestárnoucí pryže) , vč. tvarovek, montážního, závěsového, spojovacího a těsnícího materiálu, viz. TZ a výkresy</t>
  </si>
  <si>
    <t>256615230</t>
  </si>
  <si>
    <t>1. 59</t>
  </si>
  <si>
    <t>Kruhové potrubí sk. I z pozinkovaného plechu SPIRO d200 mm, min. třída těsnosti C (spojované pomocí těsnění se dvěma chlopněmi z homogenní, nestárnoucí pryže) , vč. tvarovek, montážního, závěsového, spojovacího a těsnícího materiálu, viz. TZ a výkresy</t>
  </si>
  <si>
    <t>888859090</t>
  </si>
  <si>
    <t>1. 60</t>
  </si>
  <si>
    <t>Kruhové potrubí sk. I z pozinkovaného plechu SPIRO d160 mm, min. třída těsnosti C (spojované pomocí těsnění se dvěma chlopněmi z homogenní, nestárnoucí pryže) , vč. tvarovek, montážního, závěsového, spojovacího a těsnícího materiálu, viz. TZ a výkresy</t>
  </si>
  <si>
    <t>1366487636</t>
  </si>
  <si>
    <t>1. 61</t>
  </si>
  <si>
    <t>Kruhové potrubí sk. I z pozinkovaného plechu SPIRO d125 mm, min. třída těsnosti C (spojované pomocí těsnění se dvěma chlopněmi z homogenní, nestárnoucí pryže) , vč. tvarovek, montážního, závěsového, spojovacího a těsnícího materiálu, viz. TZ a výkresy</t>
  </si>
  <si>
    <t>506320780</t>
  </si>
  <si>
    <t>1. 62</t>
  </si>
  <si>
    <t>Kruhové potrubí sk. I z pozinkovaného plechu SPIRO d100 mm, min. třída těsnosti C (spojované pomocí těsnění se dvěma chlopněmi z homogenní, nestárnoucí pryže) , vč. tvarovek, montážního, závěsového, spojovacího a těsnícího materiálu, viz. TZ a výkresy</t>
  </si>
  <si>
    <t>1692105626</t>
  </si>
  <si>
    <t>1. 63</t>
  </si>
  <si>
    <t>Čtyřhranné pozinkované potrubí sk. I, min. třída těsnosti B, vč. závěsů, montážního, spojovacího  a těsnícího materiálu viz. technická zpráva a výkresová dokumentace</t>
  </si>
  <si>
    <t>889640894</t>
  </si>
  <si>
    <t>1. 64</t>
  </si>
  <si>
    <t>Izolace tepelně-hluková z minerální vaty o tl. 6cm s Al polepem; vč. upevňovacího materiálu, viz. TZ  a výkresová dokumentace.</t>
  </si>
  <si>
    <t>-629913337</t>
  </si>
  <si>
    <t>1. 65</t>
  </si>
  <si>
    <t>Izolace tepelná z minerální vaty o tl. 4cm s AL polepem; vč. upevňovacího materiálu, viz. TZ  a výkresová dokumentace.</t>
  </si>
  <si>
    <t>2029663622</t>
  </si>
  <si>
    <t>1. 66</t>
  </si>
  <si>
    <t>Izolace požární z minerální vaty o tl. 6cm s AL polepem, požární odolnost 30 minut z obou stran "i←→o", včetně upevňovacího materiálu, viz. TZ  a výkresová dokumentace.</t>
  </si>
  <si>
    <t>-1552286147</t>
  </si>
  <si>
    <t>64</t>
  </si>
  <si>
    <t>1. 67</t>
  </si>
  <si>
    <t>Certifikovaný systém protipožárního utěsnění VZT prostupů minerální vatou + protipožárním tmelem, požární odolnost shodná s požární odolností konstrukce, viz projekt požární ochrany.</t>
  </si>
  <si>
    <t>-413611731</t>
  </si>
  <si>
    <t>65</t>
  </si>
  <si>
    <t>6. 1</t>
  </si>
  <si>
    <t>Doprava</t>
  </si>
  <si>
    <t>575363350</t>
  </si>
  <si>
    <t>66</t>
  </si>
  <si>
    <t>6. 2</t>
  </si>
  <si>
    <t>Zaregulování, vyzkoušení, předání</t>
  </si>
  <si>
    <t>-1814561622</t>
  </si>
  <si>
    <t>03u - Vytápění</t>
  </si>
  <si>
    <t>D1 - Práce a dodávky HSV</t>
  </si>
  <si>
    <t xml:space="preserve">    9 - Ostatní konstrukce a práce-bourání</t>
  </si>
  <si>
    <t>D2 - Práce a dodávky PSV</t>
  </si>
  <si>
    <t xml:space="preserve">    731 - Ústřední topení, kotelny</t>
  </si>
  <si>
    <t xml:space="preserve">    732 - Ústřední topení, strojovny</t>
  </si>
  <si>
    <t xml:space="preserve">    733 - Ústřední topení, rozvodné potrubí</t>
  </si>
  <si>
    <t xml:space="preserve">    734 - Ústřední topení, armatury</t>
  </si>
  <si>
    <t xml:space="preserve">    735 - Ústřední topení, vytápěcí tělesa</t>
  </si>
  <si>
    <t xml:space="preserve">    783 - Dokončovací práce - nátěry</t>
  </si>
  <si>
    <t>D3 - Práce a dodávky Ostatní</t>
  </si>
  <si>
    <t xml:space="preserve">    O01 - Ostatní</t>
  </si>
  <si>
    <t>D1</t>
  </si>
  <si>
    <t>Ostatní konstrukce a práce-bourání</t>
  </si>
  <si>
    <t>974031154</t>
  </si>
  <si>
    <t>Sek rýh zdi cihel 10x15m - stavební přípomoc</t>
  </si>
  <si>
    <t>1764108482</t>
  </si>
  <si>
    <t>D2</t>
  </si>
  <si>
    <t>713481120</t>
  </si>
  <si>
    <t>Montaž izolace</t>
  </si>
  <si>
    <t>356782383</t>
  </si>
  <si>
    <t>283-7710217</t>
  </si>
  <si>
    <t>Izolace potrubí</t>
  </si>
  <si>
    <t>913559954</t>
  </si>
  <si>
    <t>998713201</t>
  </si>
  <si>
    <t>Přesun izol.tep. objekt v.do  6m</t>
  </si>
  <si>
    <t>%</t>
  </si>
  <si>
    <t>-1108769442</t>
  </si>
  <si>
    <t>998713294</t>
  </si>
  <si>
    <t>Přesun izol.tep. přípl. do 1000m</t>
  </si>
  <si>
    <t>634117348</t>
  </si>
  <si>
    <t>731</t>
  </si>
  <si>
    <t>Ústřední topení, kotelny</t>
  </si>
  <si>
    <t>731200826</t>
  </si>
  <si>
    <t>Demontáž kotel ocelový na plynná,kapalná paliva do 60 kW</t>
  </si>
  <si>
    <t>441118134</t>
  </si>
  <si>
    <t>731211313</t>
  </si>
  <si>
    <t>Montáž a uvedení do provozu -   vč. mont odkouření)</t>
  </si>
  <si>
    <t>soub.</t>
  </si>
  <si>
    <t>-63425952</t>
  </si>
  <si>
    <t>7312411141</t>
  </si>
  <si>
    <t>PLYN. KONDENZ. KOTEL  6.6-49 kW</t>
  </si>
  <si>
    <t>-251821489</t>
  </si>
  <si>
    <t>7312411141a</t>
  </si>
  <si>
    <t>PŘIPOJOVACÍ SADA 2xKOTEL  6.6-49 kW</t>
  </si>
  <si>
    <t>591129269</t>
  </si>
  <si>
    <t>731241114d</t>
  </si>
  <si>
    <t>Neutralizační box, včetně 4 kg neutralizačního granulátu,</t>
  </si>
  <si>
    <t>2100384280</t>
  </si>
  <si>
    <t>731241114dd</t>
  </si>
  <si>
    <t>Demineralizační patrona</t>
  </si>
  <si>
    <t>-781168694</t>
  </si>
  <si>
    <t>731241114de</t>
  </si>
  <si>
    <t>Držák patrony</t>
  </si>
  <si>
    <t>-1758680296</t>
  </si>
  <si>
    <t>731241114e</t>
  </si>
  <si>
    <t>Odkouření -  (upřesněno před montáží)</t>
  </si>
  <si>
    <t>-2101030069</t>
  </si>
  <si>
    <t>731241114f</t>
  </si>
  <si>
    <t>Kaskádní modul</t>
  </si>
  <si>
    <t>-553386797</t>
  </si>
  <si>
    <t>731241114g</t>
  </si>
  <si>
    <t>Čidlo výstupní teploty vody</t>
  </si>
  <si>
    <t>-1980488850</t>
  </si>
  <si>
    <t>731241114h</t>
  </si>
  <si>
    <t>Ekvit.regulace</t>
  </si>
  <si>
    <t>-399347687</t>
  </si>
  <si>
    <t>731241114i</t>
  </si>
  <si>
    <t>Spínací modul pro jeden okruh</t>
  </si>
  <si>
    <t>626883242</t>
  </si>
  <si>
    <t>731241114j</t>
  </si>
  <si>
    <t>Poruchová signalizace OEM</t>
  </si>
  <si>
    <t>1631133461</t>
  </si>
  <si>
    <t>998731201</t>
  </si>
  <si>
    <t>Kotelny přesun umístění ve výšce-6m</t>
  </si>
  <si>
    <t>-1489027009</t>
  </si>
  <si>
    <t>998731294</t>
  </si>
  <si>
    <t>Kotl přípl za zvětšený přesun-1000m</t>
  </si>
  <si>
    <t>-1454796493</t>
  </si>
  <si>
    <t>732</t>
  </si>
  <si>
    <t>Ústřední topení, strojovny</t>
  </si>
  <si>
    <t>732212815</t>
  </si>
  <si>
    <t>Demontáž ohřívák zásobníkový stojatý do 1600 l</t>
  </si>
  <si>
    <t>-1397735270</t>
  </si>
  <si>
    <t>732420814</t>
  </si>
  <si>
    <t>Demontáž čerpadel oběhových spirálních DN 65</t>
  </si>
  <si>
    <t>-552211204</t>
  </si>
  <si>
    <t>732331212aa</t>
  </si>
  <si>
    <t>Montáže nádob , rozdělovačů a čerpadel</t>
  </si>
  <si>
    <t>2109342527</t>
  </si>
  <si>
    <t>732331212a</t>
  </si>
  <si>
    <t>Nádoba expanzní tlaková</t>
  </si>
  <si>
    <t>550627908</t>
  </si>
  <si>
    <t>732331212b</t>
  </si>
  <si>
    <t>Nepřímo ohřívaný zásobník 400L</t>
  </si>
  <si>
    <t>604422479</t>
  </si>
  <si>
    <t>732331212c</t>
  </si>
  <si>
    <t>Snímač teploty TV v zásobníku</t>
  </si>
  <si>
    <t>-524517683</t>
  </si>
  <si>
    <t>732331212d</t>
  </si>
  <si>
    <t>Redukční ventil TV - s nastavitelným provozním tlakem v rozsahu 1,5 až 6 bar; DN15</t>
  </si>
  <si>
    <t>1099736076</t>
  </si>
  <si>
    <t>732331212e</t>
  </si>
  <si>
    <t>Inertní anoda s elektr. buzením 230 V AC;</t>
  </si>
  <si>
    <t>-2076950328</t>
  </si>
  <si>
    <t>732421213a</t>
  </si>
  <si>
    <t>HKV 4/25/40 rozdělovač</t>
  </si>
  <si>
    <t>1666042785</t>
  </si>
  <si>
    <t>732421213b</t>
  </si>
  <si>
    <t>WMS4/5 montážníkonzole</t>
  </si>
  <si>
    <t>1792991595</t>
  </si>
  <si>
    <t>732421213c</t>
  </si>
  <si>
    <t>Rychlomontáž. sada pro 1 otop. okruh se směš. a s MM100, energ. úsp. oběh.čerp. 1"/6 m, uzav. kohout</t>
  </si>
  <si>
    <t>1707521647</t>
  </si>
  <si>
    <t>732421213d</t>
  </si>
  <si>
    <t>Rychlomontážní sada pro 1 otop. okruh bez směš. s MM100, energ. úsp. oběh. čerp. 1"/4 m, uzav. kohou</t>
  </si>
  <si>
    <t>-858332303</t>
  </si>
  <si>
    <t>732429111a</t>
  </si>
  <si>
    <t>čerpadlo DN 25 do potrubí poz. 1.1.7.1</t>
  </si>
  <si>
    <t>-387547136</t>
  </si>
  <si>
    <t>732429111b</t>
  </si>
  <si>
    <t>Podpěrné ocelové konstrukce</t>
  </si>
  <si>
    <t>kg</t>
  </si>
  <si>
    <t>316885196</t>
  </si>
  <si>
    <t>732890801</t>
  </si>
  <si>
    <t>Přesun demontovaných strojoven výška objektu do 6 m</t>
  </si>
  <si>
    <t>1357559285</t>
  </si>
  <si>
    <t>998732201</t>
  </si>
  <si>
    <t>Strojovny přesun hmot výška -6m</t>
  </si>
  <si>
    <t>1614718943</t>
  </si>
  <si>
    <t>998732294</t>
  </si>
  <si>
    <t>Strojovny připl zvětš přesun -1000m</t>
  </si>
  <si>
    <t>442138548</t>
  </si>
  <si>
    <t>733</t>
  </si>
  <si>
    <t>Ústřední topení, rozvodné potrubí</t>
  </si>
  <si>
    <t>733110810</t>
  </si>
  <si>
    <t>Demontáž potrubí z trubek závitových do DN 80</t>
  </si>
  <si>
    <t>925534819</t>
  </si>
  <si>
    <t>733120826</t>
  </si>
  <si>
    <t>Demontáž potrubí z trubek hladkých do d 89</t>
  </si>
  <si>
    <t>-573828308</t>
  </si>
  <si>
    <t>733111302</t>
  </si>
  <si>
    <t>Potrubí ocelové závitové svařované běžné nízkotlaké DN 10</t>
  </si>
  <si>
    <t>940190697</t>
  </si>
  <si>
    <t>733111303</t>
  </si>
  <si>
    <t>Potrubí ocelové závitové svařované běžné nízkotlaké DN 15</t>
  </si>
  <si>
    <t>-1509186028</t>
  </si>
  <si>
    <t>733111304</t>
  </si>
  <si>
    <t>Potrubí ocelové závitové svařované běžné nízkotlaké DN 20</t>
  </si>
  <si>
    <t>144201746</t>
  </si>
  <si>
    <t>733121214</t>
  </si>
  <si>
    <t>Potrubí ocelové hladké bezešvé kotelny d 31,8/2,6</t>
  </si>
  <si>
    <t>1480700674</t>
  </si>
  <si>
    <t>733121215</t>
  </si>
  <si>
    <t>Potrubí ocelové hladké bezešvé kotelny d 38/2,6</t>
  </si>
  <si>
    <t>1345067580</t>
  </si>
  <si>
    <t>733121216</t>
  </si>
  <si>
    <t>Potrubí ocelové hladké bezešvé kotelny d 44,5/2,6</t>
  </si>
  <si>
    <t>1982289138</t>
  </si>
  <si>
    <t>733121218</t>
  </si>
  <si>
    <t>Potrubí ocelové hladké bezešvé kotelny d 57/2,9</t>
  </si>
  <si>
    <t>-1228921135</t>
  </si>
  <si>
    <t>733121225</t>
  </si>
  <si>
    <t>Potrubí ocelové hladké bezešvé kotelny d 89/3,6</t>
  </si>
  <si>
    <t>895046295</t>
  </si>
  <si>
    <t>733123116</t>
  </si>
  <si>
    <t>Příplatek za zhotovení hladké přípojky d 44,5/2,6</t>
  </si>
  <si>
    <t>-1899059703</t>
  </si>
  <si>
    <t>733123118</t>
  </si>
  <si>
    <t>Příplatek za zhotovení hladké přípojky d 57/2,9</t>
  </si>
  <si>
    <t>-1383953188</t>
  </si>
  <si>
    <t>7332911012</t>
  </si>
  <si>
    <t>Zavěšení potrubí</t>
  </si>
  <si>
    <t>410102193</t>
  </si>
  <si>
    <t>733190107</t>
  </si>
  <si>
    <t>Tlaková zkouška potrubí ocelové závitové do DN 40</t>
  </si>
  <si>
    <t>1948490057</t>
  </si>
  <si>
    <t>733190217</t>
  </si>
  <si>
    <t>Tlaková zkouška potrubí ocelové hladké do d 51/2,6</t>
  </si>
  <si>
    <t>1727143895</t>
  </si>
  <si>
    <t>733890801</t>
  </si>
  <si>
    <t>Přemístění demontovaného potrubí výška objektu do 6 m</t>
  </si>
  <si>
    <t>-1681595675</t>
  </si>
  <si>
    <t>998733201</t>
  </si>
  <si>
    <t>Potrubí přesun hmot výška -6m</t>
  </si>
  <si>
    <t>934769702</t>
  </si>
  <si>
    <t>998733294</t>
  </si>
  <si>
    <t>Potrubí připl zvětšený přesun-1000m</t>
  </si>
  <si>
    <t>1234977701</t>
  </si>
  <si>
    <t>734</t>
  </si>
  <si>
    <t>Ústřední topení, armatury</t>
  </si>
  <si>
    <t>734200823</t>
  </si>
  <si>
    <t>Demontáž armatur 2 závity do G 6/4</t>
  </si>
  <si>
    <t>424492123</t>
  </si>
  <si>
    <t>734290814</t>
  </si>
  <si>
    <t>Demontáž armatura 3cestná</t>
  </si>
  <si>
    <t>101779682</t>
  </si>
  <si>
    <t>734209102</t>
  </si>
  <si>
    <t>Montáž armatura 1 závit G 3/8</t>
  </si>
  <si>
    <t>1530535544</t>
  </si>
  <si>
    <t>734209103</t>
  </si>
  <si>
    <t>Montáž armatura 1 závit G 1/2</t>
  </si>
  <si>
    <t>-135602768</t>
  </si>
  <si>
    <t>734209105</t>
  </si>
  <si>
    <t>Montáž armatura 1 závit G 1</t>
  </si>
  <si>
    <t>350851203</t>
  </si>
  <si>
    <t>734211123</t>
  </si>
  <si>
    <t>Ventil odvzdušňovací závitový  G 3/8</t>
  </si>
  <si>
    <t>1221235157</t>
  </si>
  <si>
    <t>734291113</t>
  </si>
  <si>
    <t>Kohout plnící a vypouštěcí  G 1/2</t>
  </si>
  <si>
    <t>167966647</t>
  </si>
  <si>
    <t>734251115</t>
  </si>
  <si>
    <t>Ventil pojistný závitový  G 1, Po=2,5 Bar</t>
  </si>
  <si>
    <t>-1239446529</t>
  </si>
  <si>
    <t>734209113</t>
  </si>
  <si>
    <t>Montáž armatura 2 závity G 1/2</t>
  </si>
  <si>
    <t>-788401328</t>
  </si>
  <si>
    <t>734209114</t>
  </si>
  <si>
    <t>Montáž armatura 2 závity G 3/4</t>
  </si>
  <si>
    <t>484803850</t>
  </si>
  <si>
    <t>734209115</t>
  </si>
  <si>
    <t>Montáž armatura 2 závity G 1</t>
  </si>
  <si>
    <t>442560051</t>
  </si>
  <si>
    <t>67</t>
  </si>
  <si>
    <t>734209116</t>
  </si>
  <si>
    <t>Montáž armatura 2 závity G 5/4</t>
  </si>
  <si>
    <t>-1250214635</t>
  </si>
  <si>
    <t>68</t>
  </si>
  <si>
    <t>734209117</t>
  </si>
  <si>
    <t>Montáž armatura 2 závity G 6/4</t>
  </si>
  <si>
    <t>495224259</t>
  </si>
  <si>
    <t>69</t>
  </si>
  <si>
    <t>734209120</t>
  </si>
  <si>
    <t>Montáž armatura 2 závity G 3</t>
  </si>
  <si>
    <t>-897012324</t>
  </si>
  <si>
    <t>70</t>
  </si>
  <si>
    <t>73402020</t>
  </si>
  <si>
    <t>Termostatická hlavice</t>
  </si>
  <si>
    <t>519711981</t>
  </si>
  <si>
    <t>71</t>
  </si>
  <si>
    <t>73402055B</t>
  </si>
  <si>
    <t>Termostatický ventil</t>
  </si>
  <si>
    <t>-18083662</t>
  </si>
  <si>
    <t>72</t>
  </si>
  <si>
    <t>73402055F</t>
  </si>
  <si>
    <t>Regulační uzav. šroubení</t>
  </si>
  <si>
    <t>-1765021344</t>
  </si>
  <si>
    <t>73</t>
  </si>
  <si>
    <t>73402055C</t>
  </si>
  <si>
    <t>Vyvažovací ventil DN15</t>
  </si>
  <si>
    <t>191822054</t>
  </si>
  <si>
    <t>74</t>
  </si>
  <si>
    <t>734261213e</t>
  </si>
  <si>
    <t>Kulový ventil   DN20</t>
  </si>
  <si>
    <t>-1506678146</t>
  </si>
  <si>
    <t>75</t>
  </si>
  <si>
    <t>734261213e2</t>
  </si>
  <si>
    <t>Kulový ventil   DN25</t>
  </si>
  <si>
    <t>-99654957</t>
  </si>
  <si>
    <t>76</t>
  </si>
  <si>
    <t>734261213e2a</t>
  </si>
  <si>
    <t>Kulový ventil DN32</t>
  </si>
  <si>
    <t>-1787774995</t>
  </si>
  <si>
    <t>77</t>
  </si>
  <si>
    <t>734261213e2aa</t>
  </si>
  <si>
    <t>Kulový ventil  DN40</t>
  </si>
  <si>
    <t>1421183750</t>
  </si>
  <si>
    <t>78</t>
  </si>
  <si>
    <t>734261213e2b</t>
  </si>
  <si>
    <t>Kulový ventil  DN50</t>
  </si>
  <si>
    <t>-734166062</t>
  </si>
  <si>
    <t>79</t>
  </si>
  <si>
    <t>734261213f2</t>
  </si>
  <si>
    <t>Zpětná klapka  DN20</t>
  </si>
  <si>
    <t>-271514737</t>
  </si>
  <si>
    <t>80</t>
  </si>
  <si>
    <t>734261213g2</t>
  </si>
  <si>
    <t>Filtr závitový     DN20</t>
  </si>
  <si>
    <t>1957171247</t>
  </si>
  <si>
    <t>81</t>
  </si>
  <si>
    <t>734261213g2a</t>
  </si>
  <si>
    <t>Filtr závitový     DN80</t>
  </si>
  <si>
    <t>713388199</t>
  </si>
  <si>
    <t>82</t>
  </si>
  <si>
    <t>734209123</t>
  </si>
  <si>
    <t>Montáž armatura 3 závity G 1/2</t>
  </si>
  <si>
    <t>-644575166</t>
  </si>
  <si>
    <t>83</t>
  </si>
  <si>
    <t>73402055D</t>
  </si>
  <si>
    <t>Třícestný směšovací ventil DN15 Kvs=1 poz.1.1.2.1</t>
  </si>
  <si>
    <t>-1608785884</t>
  </si>
  <si>
    <t>84</t>
  </si>
  <si>
    <t>73402055E</t>
  </si>
  <si>
    <t>Pohon pro třícestný směšovací ventil DN15 Kvs=1 poz.1.1.2.1</t>
  </si>
  <si>
    <t>1311670195</t>
  </si>
  <si>
    <t>85</t>
  </si>
  <si>
    <t>734411144</t>
  </si>
  <si>
    <t>Teploměr  R540Y003  0°-120°C</t>
  </si>
  <si>
    <t>-547544270</t>
  </si>
  <si>
    <t>86</t>
  </si>
  <si>
    <t>734423130</t>
  </si>
  <si>
    <t>Manometr   R225Y001  0 až 6 Bar</t>
  </si>
  <si>
    <t>-1484989503</t>
  </si>
  <si>
    <t>87</t>
  </si>
  <si>
    <t>734499212</t>
  </si>
  <si>
    <t>Montáž návarků</t>
  </si>
  <si>
    <t>704189302</t>
  </si>
  <si>
    <t>88</t>
  </si>
  <si>
    <t>998734201</t>
  </si>
  <si>
    <t>Armatury přesun hmot výška -6m</t>
  </si>
  <si>
    <t>1560426324</t>
  </si>
  <si>
    <t>89</t>
  </si>
  <si>
    <t>998734294</t>
  </si>
  <si>
    <t>Armatury přípl zvětšen přesun-1000m</t>
  </si>
  <si>
    <t>1766776657</t>
  </si>
  <si>
    <t>735</t>
  </si>
  <si>
    <t>Ústřední topení, vytápěcí tělesa</t>
  </si>
  <si>
    <t>90</t>
  </si>
  <si>
    <t>735151372a</t>
  </si>
  <si>
    <t>Montáž otopných těles včetně závěsů</t>
  </si>
  <si>
    <t>soub</t>
  </si>
  <si>
    <t>-971238681</t>
  </si>
  <si>
    <t>91</t>
  </si>
  <si>
    <t>735152472</t>
  </si>
  <si>
    <t>Otopná tělesa desková 21/060200-60</t>
  </si>
  <si>
    <t>53442330</t>
  </si>
  <si>
    <t>92</t>
  </si>
  <si>
    <t>735152472a</t>
  </si>
  <si>
    <t>Otopná tělesa desková 22/060110-60</t>
  </si>
  <si>
    <t>211370856</t>
  </si>
  <si>
    <t>93</t>
  </si>
  <si>
    <t>998735201</t>
  </si>
  <si>
    <t>Otop těleso přesun hmot výška -6m</t>
  </si>
  <si>
    <t>-1289811399</t>
  </si>
  <si>
    <t>94</t>
  </si>
  <si>
    <t>998735294</t>
  </si>
  <si>
    <t>Otop těl přípl zvětšen přesun-1000m</t>
  </si>
  <si>
    <t>1483169318</t>
  </si>
  <si>
    <t>783</t>
  </si>
  <si>
    <t>Dokončovací práce - nátěry</t>
  </si>
  <si>
    <t>95</t>
  </si>
  <si>
    <t>783221125</t>
  </si>
  <si>
    <t>Nátěr syntetický doplňk konstr  2x anti,1x zákl,2x email</t>
  </si>
  <si>
    <t>-1793279755</t>
  </si>
  <si>
    <t>96</t>
  </si>
  <si>
    <t>783425414</t>
  </si>
  <si>
    <t>Nátěr syntet pot do DN 50 L 2x antik, 1x zákl, 2x email</t>
  </si>
  <si>
    <t>-1910565748</t>
  </si>
  <si>
    <t>97</t>
  </si>
  <si>
    <t>783425524</t>
  </si>
  <si>
    <t>Nátěr syntet pot do DN 100 2x antik, 1x zákl, 2x email</t>
  </si>
  <si>
    <t>807300913</t>
  </si>
  <si>
    <t>D3</t>
  </si>
  <si>
    <t>Práce a dodávky Ostatní</t>
  </si>
  <si>
    <t>O01</t>
  </si>
  <si>
    <t>98</t>
  </si>
  <si>
    <t>Topná zkouška</t>
  </si>
  <si>
    <t>nhod</t>
  </si>
  <si>
    <t>-1222045017</t>
  </si>
  <si>
    <t>99</t>
  </si>
  <si>
    <t>Práce nespecifikované v rozpočtu</t>
  </si>
  <si>
    <t>1539612903</t>
  </si>
  <si>
    <t>05u - Elektroinstalace</t>
  </si>
  <si>
    <t>D2 - Svítidla (montáž)</t>
  </si>
  <si>
    <t>Svítidla (montáž)</t>
  </si>
  <si>
    <t>A - specifikace dle legendy v PD, v.č. D14d - 03 - světelné obvody</t>
  </si>
  <si>
    <t>-427893014</t>
  </si>
  <si>
    <t>B - specifikace dle legendy v PD, v.č. D14d - 03 - světelné obvody</t>
  </si>
  <si>
    <t>-809975934</t>
  </si>
  <si>
    <t>C - specifikace dle legendy v PD, v.č. D14d - 03 - světelné obvody</t>
  </si>
  <si>
    <t>-54583530</t>
  </si>
  <si>
    <t>D - specifikace dle legendy v PD, v.č. D14d - 03 - světelné obvody</t>
  </si>
  <si>
    <t>-350963155</t>
  </si>
  <si>
    <t>E - specifikace dle legendy v PD, v.č. D14d - 03 - světelné obvody</t>
  </si>
  <si>
    <t>-398739441</t>
  </si>
  <si>
    <t>F - specifikace dle legendy v PD, v.č. D14d - 03 - světtelné obvody</t>
  </si>
  <si>
    <t>-1145717631</t>
  </si>
  <si>
    <t>G - specifikace dle legendy v PD, v.č. D14d - 03 - světtelné obvody</t>
  </si>
  <si>
    <t>338421882</t>
  </si>
  <si>
    <t>H - specifikace dle legendy v PD, v.č. D14d - 03 - světtelné obvody</t>
  </si>
  <si>
    <t>-702136207</t>
  </si>
  <si>
    <t>CH - specifikace dle legendy v PD, v.č. D14d - 03 - světtelné obvody</t>
  </si>
  <si>
    <t>-1968302997</t>
  </si>
  <si>
    <t>J - specifikace dle legendy v PD, v.č. D14d - 03 - světtelné obvody</t>
  </si>
  <si>
    <t>1308328958</t>
  </si>
  <si>
    <t>N1 - nouzové - specifikace dle legendy v PD, v.č. D14d - 03 - světtelné obvody</t>
  </si>
  <si>
    <t>-1210382419</t>
  </si>
  <si>
    <t>N2 - nouzové - specifikace dle legendy v PD, v.č. D14d - 03 - světtelné obvody</t>
  </si>
  <si>
    <t>166005891</t>
  </si>
  <si>
    <t>Montáž svítidel</t>
  </si>
  <si>
    <t>-1091233387</t>
  </si>
  <si>
    <t>07u - Elektroinstalace - venkovní osvětlení a dílny</t>
  </si>
  <si>
    <t>D1 - Svítidla (montáž)</t>
  </si>
  <si>
    <t>D2 - Instalační vodiče (vč. ukončení)</t>
  </si>
  <si>
    <t>D3 - Revize, demontáže, stavební přípomoci, další činnosti</t>
  </si>
  <si>
    <t>LED svítidlo průmyslové přisazené 10200lm, 4000K, 68W, IP65 - pneuservis</t>
  </si>
  <si>
    <t>1913506690</t>
  </si>
  <si>
    <t>LED svítidlo průmyslové přisazené 10200lm, 4000K, 68W, IP65 - dílna</t>
  </si>
  <si>
    <t>-1625498964</t>
  </si>
  <si>
    <t>LED venkovní svítidlo na stožár (výložník) - 3160lm, 4000K, 28W, IP65</t>
  </si>
  <si>
    <t>-551463350</t>
  </si>
  <si>
    <t>-1812233111</t>
  </si>
  <si>
    <t>Instalační vodiče (vč. ukončení)</t>
  </si>
  <si>
    <t>Kabel CYKY-J 3x1,5</t>
  </si>
  <si>
    <t>-755313400</t>
  </si>
  <si>
    <t>Montáž kabelů - pevné uložení</t>
  </si>
  <si>
    <t>-642973851</t>
  </si>
  <si>
    <t>Revize, demontáže, stavební přípomoci, další činnosti</t>
  </si>
  <si>
    <t>Demontáž stávajících svítidel</t>
  </si>
  <si>
    <t>hod</t>
  </si>
  <si>
    <t>1616745562</t>
  </si>
  <si>
    <t>Revize</t>
  </si>
  <si>
    <t>-1322169961</t>
  </si>
  <si>
    <t>B - Neuznatelné náklady</t>
  </si>
  <si>
    <t>01n - Stavební část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</si>
  <si>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</si>
  <si>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</si>
  <si>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</si>
  <si>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</si>
  <si>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727 - Zdravotechnika - vybavení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</si>
  <si>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</si>
  <si>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</si>
  <si>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</si>
  <si>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</si>
  <si>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</si>
  <si>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</si>
  <si>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Zemní práce</t>
  </si>
  <si>
    <t>113106121</t>
  </si>
  <si>
    <t>Rozebrání dlažeb z betonových dlaždic komunikací pro pěší ručně</t>
  </si>
  <si>
    <t>-215226552</t>
  </si>
  <si>
    <t>"okapový chodník"</t>
  </si>
  <si>
    <t>0,5*(17,2*2+3,0)</t>
  </si>
  <si>
    <t>132212101</t>
  </si>
  <si>
    <t>Hloubení rýh š do 600 mm ručním nebo pneum nářadím v soudržných horninách tř. 3</t>
  </si>
  <si>
    <t>766417065</t>
  </si>
  <si>
    <t>0,5*0,5*(17,2*2+3,0)</t>
  </si>
  <si>
    <t>133202011</t>
  </si>
  <si>
    <t>Hloubení šachet ručním nebo pneum nářadím v soudržných horninách tř. 3, plocha výkopu do 4 m2</t>
  </si>
  <si>
    <t>-709636646</t>
  </si>
  <si>
    <t>"pod lehkou stěnu"</t>
  </si>
  <si>
    <t>0,5*0,7*1,05*2</t>
  </si>
  <si>
    <t>133202019</t>
  </si>
  <si>
    <t>Příplatek za lepivost u hloubení šachet ručním nebo pneum nářadím v horninách tř. 3</t>
  </si>
  <si>
    <t>1768313719</t>
  </si>
  <si>
    <t>162701105</t>
  </si>
  <si>
    <t>Vodorovné přemístění do 10000 m výkopku/sypaniny z horniny tř. 1 až 4</t>
  </si>
  <si>
    <t>-967034061</t>
  </si>
  <si>
    <t>162701109</t>
  </si>
  <si>
    <t>Příplatek k vodorovnému přemístění výkopku/sypaniny z horniny tř. 1 až 4 ZKD 1000 m přes 10000 m</t>
  </si>
  <si>
    <t>-243389717</t>
  </si>
  <si>
    <t>167101101</t>
  </si>
  <si>
    <t>Nakládání výkopku z hornin tř. 1 až 4 do 100 m3</t>
  </si>
  <si>
    <t>1100618772</t>
  </si>
  <si>
    <t>171201201</t>
  </si>
  <si>
    <t>Uložení sypaniny na skládky</t>
  </si>
  <si>
    <t>1266331571</t>
  </si>
  <si>
    <t>171201211</t>
  </si>
  <si>
    <t>Poplatek za uložení stavebního odpadu - zeminy a kameniva na skládce</t>
  </si>
  <si>
    <t>1560521818</t>
  </si>
  <si>
    <t>10,085*1,7 "Přepočtené koeficientem množství</t>
  </si>
  <si>
    <t>174101101</t>
  </si>
  <si>
    <t>Zásyp jam, šachet rýh nebo kolem objektů sypaninou se zhutněním</t>
  </si>
  <si>
    <t>-1159681130</t>
  </si>
  <si>
    <t>58337308</t>
  </si>
  <si>
    <t>štěrkopísek</t>
  </si>
  <si>
    <t>359801593</t>
  </si>
  <si>
    <t>9,35*2,1 "Přepočtené koeficientem množství</t>
  </si>
  <si>
    <t>Zakládání</t>
  </si>
  <si>
    <t>275313711</t>
  </si>
  <si>
    <t>Základové patky z betonu tř. C 20/25</t>
  </si>
  <si>
    <t>1258034629</t>
  </si>
  <si>
    <t>Svislé a kompletní konstrukce</t>
  </si>
  <si>
    <t>310238211</t>
  </si>
  <si>
    <t>Zazdívka otvorů pl do 1 m2 ve zdivu cihlami pálenými na MVC</t>
  </si>
  <si>
    <t>-70380508</t>
  </si>
  <si>
    <t>"statika 1np"</t>
  </si>
  <si>
    <t>0,5*0,5*0,3</t>
  </si>
  <si>
    <t>310321111</t>
  </si>
  <si>
    <t>Zabetonování otvorů do pl 1 m2 ve zdivu včetně bednění</t>
  </si>
  <si>
    <t>767120447</t>
  </si>
  <si>
    <t>"kapsy pro lehkou venkovní stěnu"</t>
  </si>
  <si>
    <t>0,15*0,15*0,2*2</t>
  </si>
  <si>
    <t>311272311.XLA</t>
  </si>
  <si>
    <t>Zdivo z tvárnic 375 tl zdiva 375 mm</t>
  </si>
  <si>
    <t>101973382</t>
  </si>
  <si>
    <t>"parapet"</t>
  </si>
  <si>
    <t>2,0*0,85</t>
  </si>
  <si>
    <t>317944321</t>
  </si>
  <si>
    <t>Válcované nosníky do č.12 dodatečně osazované do připravených otvorů</t>
  </si>
  <si>
    <t>497279132</t>
  </si>
  <si>
    <t>"statika c.1"</t>
  </si>
  <si>
    <t>"L30/3"</t>
  </si>
  <si>
    <t>1,36*0,9*2*0,001</t>
  </si>
  <si>
    <t>159</t>
  </si>
  <si>
    <t>340239211</t>
  </si>
  <si>
    <t>Zazdívka otvorů v příčkách nebo stěnách plochy do 4 m2 cihlami plnými tl do 100 mm</t>
  </si>
  <si>
    <t>CS ÚRS 2019 01</t>
  </si>
  <si>
    <t>-377620437</t>
  </si>
  <si>
    <t>1,2*2,4*3</t>
  </si>
  <si>
    <t>-0,8*2,0*3</t>
  </si>
  <si>
    <t>346272246</t>
  </si>
  <si>
    <t>Přizdívka z pórobetonových tvárnic tl 125 mm</t>
  </si>
  <si>
    <t>-374822494</t>
  </si>
  <si>
    <t>"zavěšené WC"</t>
  </si>
  <si>
    <t>1,2*(0,975+0,9+1,038*2+0,9)</t>
  </si>
  <si>
    <t>1,5*0,5*2</t>
  </si>
  <si>
    <t>Komunikace pozemní</t>
  </si>
  <si>
    <t>596811220</t>
  </si>
  <si>
    <t>Kladení betonové dlažby komunikací pro pěší do lože z kameniva vel do 0,25 m2 plochy do 50 m2</t>
  </si>
  <si>
    <t>321198650</t>
  </si>
  <si>
    <t>59245717</t>
  </si>
  <si>
    <t>dlažba plošná betonová 500x500x40mm (stávající)</t>
  </si>
  <si>
    <t>1072540182</t>
  </si>
  <si>
    <t>612311131</t>
  </si>
  <si>
    <t>Potažení vnitřních stěn vápenným štukem tloušťky do 3 mm</t>
  </si>
  <si>
    <t>1786539415</t>
  </si>
  <si>
    <t>2,65*(16,3+2,2)*4</t>
  </si>
  <si>
    <t>2,65*(11,05)*4</t>
  </si>
  <si>
    <t>"prodejny"</t>
  </si>
  <si>
    <t>2,65*(3,77+3,823+1,937+1,075+0,525+1,02)*2</t>
  </si>
  <si>
    <t>"kuchyňka"</t>
  </si>
  <si>
    <t>2,65*(3,925+0,364+0,8+1,425+0,325+0,3+0,45)*2</t>
  </si>
  <si>
    <t>"předsíň"</t>
  </si>
  <si>
    <t>2,65*(1,937+2,0+0,8+2,7+3,9+0,7+1,85)*2</t>
  </si>
  <si>
    <t>"WC"</t>
  </si>
  <si>
    <t>0,25*(1,75+1,0)*2*4</t>
  </si>
  <si>
    <t>"úklid, inval. chodba""</t>
  </si>
  <si>
    <t>0,85*(2,275+2,175)*2</t>
  </si>
  <si>
    <t>0,25*(2,275+2,175)*2</t>
  </si>
  <si>
    <t>2,65*1,9*4</t>
  </si>
  <si>
    <t>"schodiště"</t>
  </si>
  <si>
    <t>2,65*5,3*2</t>
  </si>
  <si>
    <t>3,0*(5,1+5,055)*2*2</t>
  </si>
  <si>
    <t>3,0*(5,02*2+2,0*2+4,2)</t>
  </si>
  <si>
    <t>3,0*(5,32*2+2,1*2+1,1*2+1,0*2)</t>
  </si>
  <si>
    <t>3,0*(1,85+5,5*2)</t>
  </si>
  <si>
    <t>"dopočet zazděných dveří 1np"</t>
  </si>
  <si>
    <t>1,2*2,4*2*3</t>
  </si>
  <si>
    <t>-0,8*2,0*2*3</t>
  </si>
  <si>
    <t>612323111</t>
  </si>
  <si>
    <t>Vápenocementová omítka hladkých vnitřních stěn tloušťky do 5 mm nanášená ručně</t>
  </si>
  <si>
    <t>244361903</t>
  </si>
  <si>
    <t>"pod bouraným keramickým nitřním obkladem"</t>
  </si>
  <si>
    <t>128,318</t>
  </si>
  <si>
    <t>612325422</t>
  </si>
  <si>
    <t>Oprava vnitřní vápenocementové štukové omítky stěn v rozsahu plochy 10- 30%</t>
  </si>
  <si>
    <t>1660243389</t>
  </si>
  <si>
    <t>619991011</t>
  </si>
  <si>
    <t>Obalení konstrukcí a prvků fólií přilepenou lepící páskou</t>
  </si>
  <si>
    <t>-53014387</t>
  </si>
  <si>
    <t>631311131</t>
  </si>
  <si>
    <t>Doplnění dosavadních mazanin betonem prostým plochy do 1 m2 tloušťky přes 80 mm</t>
  </si>
  <si>
    <t>-1432036618</t>
  </si>
  <si>
    <t>"m.č. 104 a 112"</t>
  </si>
  <si>
    <t>2,0*2*0,2</t>
  </si>
  <si>
    <t>157</t>
  </si>
  <si>
    <t>642942111</t>
  </si>
  <si>
    <t>Osazování zárubní nebo rámů dveřních kovových do 2,5 m2 na MC</t>
  </si>
  <si>
    <t>126046503</t>
  </si>
  <si>
    <t>158</t>
  </si>
  <si>
    <t>55331130x</t>
  </si>
  <si>
    <t>zárubeň ocelová pro běžné zdění hranatý profil 125 800 levá,pravá</t>
  </si>
  <si>
    <t>-473379841</t>
  </si>
  <si>
    <t>949101112</t>
  </si>
  <si>
    <t>Lešení pomocné pro objekty pozemních staveb s lešeňovou podlahou v do 3,5 m zatížení do 150 kg/m2</t>
  </si>
  <si>
    <t>-2135242280</t>
  </si>
  <si>
    <t>952901111</t>
  </si>
  <si>
    <t>Vyčištění budov bytové a občanské výstavby při výšce podlaží do 4 m</t>
  </si>
  <si>
    <t>-1110363724</t>
  </si>
  <si>
    <t>19,7*2+13,3+14,85+24,45+7,88</t>
  </si>
  <si>
    <t>20,7+27,06+37,35+18,05</t>
  </si>
  <si>
    <t>15,93+38,83</t>
  </si>
  <si>
    <t>6,35+6,5+121,2+9,2+1,82*2+10,32+3,21+4,92*2+7,28*2</t>
  </si>
  <si>
    <t>3,7</t>
  </si>
  <si>
    <t>15,3</t>
  </si>
  <si>
    <t>962031133</t>
  </si>
  <si>
    <t>Bourání příček z cihel pálených na MVC tl do 150 mm</t>
  </si>
  <si>
    <t>-348749759</t>
  </si>
  <si>
    <t>2,7*(1,9)*2</t>
  </si>
  <si>
    <t>-0,8*2,0*2</t>
  </si>
  <si>
    <t>965043321</t>
  </si>
  <si>
    <t>Bourání podkladů pod dlažby betonových s potěrem nebo teracem tl do 100 mm pl do 1 m2</t>
  </si>
  <si>
    <t>-1809790951</t>
  </si>
  <si>
    <t>2,0*0,2*2</t>
  </si>
  <si>
    <t>965046111</t>
  </si>
  <si>
    <t>Broušení stávajících betonových podlah úběr do 3 mm</t>
  </si>
  <si>
    <t>-1227696419</t>
  </si>
  <si>
    <t>968072455</t>
  </si>
  <si>
    <t>Vybourání dveřních zárubní pl do 2 m2 vč. vyvěšení křídel</t>
  </si>
  <si>
    <t>-730020502</t>
  </si>
  <si>
    <t>0,8*2,0*2</t>
  </si>
  <si>
    <t>9700002</t>
  </si>
  <si>
    <t>P+D1 Nový prostup žb deskou dle podrobného popisu statiky C.1 d=300 mm VZT</t>
  </si>
  <si>
    <t>-1925761470</t>
  </si>
  <si>
    <t>971033241</t>
  </si>
  <si>
    <t>Vybourání otvorů ve zdivu cihelném pl do 0,0225 m2 na MVC nebo MV tl do 300 mm</t>
  </si>
  <si>
    <t>-1556179048</t>
  </si>
  <si>
    <t>971033631</t>
  </si>
  <si>
    <t>Vybourání otvorů ve zdivu cihelném pl do 4 m2 na MVC nebo MV tl do 150 mm</t>
  </si>
  <si>
    <t>2123578598</t>
  </si>
  <si>
    <t>0,9*2,0</t>
  </si>
  <si>
    <t>1743614529</t>
  </si>
  <si>
    <t>0,3*(0,26*0,26*2+0,2*0,1+0,1*0,1*2)</t>
  </si>
  <si>
    <t>0,15*0,6*0,1</t>
  </si>
  <si>
    <t>0,3*(0,3*0,3+0,15*0,1+0,93*0,35+0,1*0,1)</t>
  </si>
  <si>
    <t>0,35*(0,4*0,1*2)</t>
  </si>
  <si>
    <t>0,35*0,15*0,15</t>
  </si>
  <si>
    <t>0,23*0,2</t>
  </si>
  <si>
    <t>974042533</t>
  </si>
  <si>
    <t>Vysekání rýh v dlažbě betonové nebo jiné monolitické hl do 50 mm š do 100 mm</t>
  </si>
  <si>
    <t>-1490558107</t>
  </si>
  <si>
    <t>2,2+2,0+3,0+2,3+2,2*2</t>
  </si>
  <si>
    <t>974042557</t>
  </si>
  <si>
    <t>Vysekání rýh v dlažbě betonové nebo jiné monolitické hl do 100 mm š do 300 mm</t>
  </si>
  <si>
    <t>468610443</t>
  </si>
  <si>
    <t>"el. krabice"</t>
  </si>
  <si>
    <t>0,35*5</t>
  </si>
  <si>
    <t>978021191</t>
  </si>
  <si>
    <t>Otlučení (osekání) cementových omítek vnitřních stěn v rozsahu do 100 %</t>
  </si>
  <si>
    <t>-2065628400</t>
  </si>
  <si>
    <t>Stavební přípompci profesím (ZTI, EL, VZT) vč. bouracích prací</t>
  </si>
  <si>
    <t>1704117073</t>
  </si>
  <si>
    <t>-442323470</t>
  </si>
  <si>
    <t>-962066661</t>
  </si>
  <si>
    <t>-885576311</t>
  </si>
  <si>
    <t>64,002*10 "Přepočtené koeficientem množství</t>
  </si>
  <si>
    <t>-2035217706</t>
  </si>
  <si>
    <t>465215181</t>
  </si>
  <si>
    <t>711113115</t>
  </si>
  <si>
    <t>Izolace proti vlhkosti na vodorovné ploše za studena těsnicí hmotou</t>
  </si>
  <si>
    <t>161818314</t>
  </si>
  <si>
    <t>"doplnění pod parapetem 1np m.č.119"</t>
  </si>
  <si>
    <t>0,4*2,0</t>
  </si>
  <si>
    <t>2,0*2</t>
  </si>
  <si>
    <t>4,8</t>
  </si>
  <si>
    <t>711113125</t>
  </si>
  <si>
    <t>Izolace proti vlhkosti na svislé ploše za studena těsnicí hmotou</t>
  </si>
  <si>
    <t>1611168440</t>
  </si>
  <si>
    <t>711131811</t>
  </si>
  <si>
    <t>Odstranění izolace proti zemní vlhkosti vodorovné</t>
  </si>
  <si>
    <t>-1728920796</t>
  </si>
  <si>
    <t>327414672</t>
  </si>
  <si>
    <t>713121111</t>
  </si>
  <si>
    <t>Montáž izolace tepelné podlah volně kladenými rohožemi, pásy, dílci, deskami 1 vrstva</t>
  </si>
  <si>
    <t>593669919</t>
  </si>
  <si>
    <t>28372309</t>
  </si>
  <si>
    <t>deska EPS 100 pro trvalé zatížení v tlaku (max. 2000 kg/m2) tl 100mm</t>
  </si>
  <si>
    <t>-1458403570</t>
  </si>
  <si>
    <t>4*1,02 "Přepočtené koeficientem množství</t>
  </si>
  <si>
    <t>-1373811510</t>
  </si>
  <si>
    <t>727</t>
  </si>
  <si>
    <t>Zdravotechnika - vybavení</t>
  </si>
  <si>
    <t>7270001</t>
  </si>
  <si>
    <t>Odpadkový koš</t>
  </si>
  <si>
    <t>1243483390</t>
  </si>
  <si>
    <t>2+1+1</t>
  </si>
  <si>
    <t>7270002</t>
  </si>
  <si>
    <t>Věšák</t>
  </si>
  <si>
    <t>-60811755</t>
  </si>
  <si>
    <t>2*2+1+2</t>
  </si>
  <si>
    <t>7270003</t>
  </si>
  <si>
    <t>Zásobník mýdla</t>
  </si>
  <si>
    <t>-679070706</t>
  </si>
  <si>
    <t>2*2+1+1</t>
  </si>
  <si>
    <t>7270004</t>
  </si>
  <si>
    <t>Zásobník papíru na osušení rukou</t>
  </si>
  <si>
    <t>-1633354358</t>
  </si>
  <si>
    <t>7270005</t>
  </si>
  <si>
    <t>Kompletní vybavení WC nerez (závěs pro toaletní papír, štětka se závěsnou miskou háček na dveře)</t>
  </si>
  <si>
    <t>677135168</t>
  </si>
  <si>
    <t>4+1</t>
  </si>
  <si>
    <t>762</t>
  </si>
  <si>
    <t>Konstrukce tesařské</t>
  </si>
  <si>
    <t>762083122</t>
  </si>
  <si>
    <t>Impregnace řeziva proti dřevokaznému hmyzu, houbám a plísním máčením třída ohrožení 3 a 4</t>
  </si>
  <si>
    <t>-1842537047</t>
  </si>
  <si>
    <t>552,345*0,025*1,1*2</t>
  </si>
  <si>
    <t>762332921</t>
  </si>
  <si>
    <t>Doplnění části vazby z hranolů průřezové plochy do 120 cm2 včetně materiálu  (připojení nosníků a výměn dle popisu statika)</t>
  </si>
  <si>
    <t>-1671679199</t>
  </si>
  <si>
    <t>"přízemí"</t>
  </si>
  <si>
    <t>"80/140"</t>
  </si>
  <si>
    <t>2,0*5</t>
  </si>
  <si>
    <t>1,8*5</t>
  </si>
  <si>
    <t>5,4*2+2,7*4</t>
  </si>
  <si>
    <t>40,6*0,2</t>
  </si>
  <si>
    <t>762332922</t>
  </si>
  <si>
    <t>Doplnění části vazby z hranolů průřezové plochy do 224 cm2 včetně materiálu (připojení nosníků a výměn dle popisu statika)</t>
  </si>
  <si>
    <t>499447379</t>
  </si>
  <si>
    <t>"hranol 100/140"</t>
  </si>
  <si>
    <t>4,3*(10+2+2+1+6)</t>
  </si>
  <si>
    <t>2,6+1,0+1,1*2</t>
  </si>
  <si>
    <t>1,8*6+1,0</t>
  </si>
  <si>
    <t>3,8+1,6+1,5*3+3,3</t>
  </si>
  <si>
    <t>1,5+3,8</t>
  </si>
  <si>
    <t>"p-j"</t>
  </si>
  <si>
    <t>0,9*2*6</t>
  </si>
  <si>
    <t>"hranol 120/160"</t>
  </si>
  <si>
    <t>5,0*2+0,8*2</t>
  </si>
  <si>
    <t>4,3*5</t>
  </si>
  <si>
    <t>4,5*2</t>
  </si>
  <si>
    <t>2,8*8</t>
  </si>
  <si>
    <t>0,7*2*4</t>
  </si>
  <si>
    <t>207,3*0,2</t>
  </si>
  <si>
    <t>762341111</t>
  </si>
  <si>
    <t>Bednění z cementotřískových desek tl 10 mm na sraz šroubovaných na rošt</t>
  </si>
  <si>
    <t>2082743330</t>
  </si>
  <si>
    <t>"venkovní stěna Z12"</t>
  </si>
  <si>
    <t>3,75*2,4</t>
  </si>
  <si>
    <t>762341114</t>
  </si>
  <si>
    <t>Bednění z cementotřískových desek tl 18 mm na sraz šroubovaných na krokve</t>
  </si>
  <si>
    <t>1805677118</t>
  </si>
  <si>
    <t>(0,5+0,2)*21*4</t>
  </si>
  <si>
    <t>1,8*1,8*0,5*4</t>
  </si>
  <si>
    <t>(0,4+0,2)*12,2*4</t>
  </si>
  <si>
    <t>762395000</t>
  </si>
  <si>
    <t>Spojovací prostředky krovů, bednění, laťování, nadstřešních konstrukcí</t>
  </si>
  <si>
    <t>247694288</t>
  </si>
  <si>
    <t>99,56*0,018*1,1</t>
  </si>
  <si>
    <t>7629900</t>
  </si>
  <si>
    <t>Kontrola uložení obvod (dle popisu statika C.1)</t>
  </si>
  <si>
    <t>-1357824843</t>
  </si>
  <si>
    <t>"1np obvod"</t>
  </si>
  <si>
    <t>21*4</t>
  </si>
  <si>
    <t>"2np obvod"</t>
  </si>
  <si>
    <t>12,2*4</t>
  </si>
  <si>
    <t>7629901</t>
  </si>
  <si>
    <t>Kontrola uložení vnitřní (dle popisu statika C.1)</t>
  </si>
  <si>
    <t>-967715473</t>
  </si>
  <si>
    <t>11,1*4</t>
  </si>
  <si>
    <t>5,0*4*32</t>
  </si>
  <si>
    <t>7629902</t>
  </si>
  <si>
    <t>KN Kontrola stávajícího kotvení (dle popisu statika C.1 L100/8 stávající k)</t>
  </si>
  <si>
    <t>-1051352161</t>
  </si>
  <si>
    <t>7629903</t>
  </si>
  <si>
    <t>Připojení nosníků na OK (úhelník L100/10 přivařit+svorník 16)</t>
  </si>
  <si>
    <t>1611867359</t>
  </si>
  <si>
    <t>7629904</t>
  </si>
  <si>
    <t>Zesílení krovu</t>
  </si>
  <si>
    <t>829316063</t>
  </si>
  <si>
    <t>7629905</t>
  </si>
  <si>
    <t>Kryt VZT kotevní objímky (ocel dřevo) D+M</t>
  </si>
  <si>
    <t>715024932</t>
  </si>
  <si>
    <t>7629906</t>
  </si>
  <si>
    <t>Doplnění rastru 60/120 2.np</t>
  </si>
  <si>
    <t>-1232383413</t>
  </si>
  <si>
    <t>7629907</t>
  </si>
  <si>
    <t>Výměny rastru 60/120 2.np</t>
  </si>
  <si>
    <t>1597935718</t>
  </si>
  <si>
    <t>998762102</t>
  </si>
  <si>
    <t>Přesun hmot tonážní pro kce tesařské v objektech v do 12 m</t>
  </si>
  <si>
    <t>-633177851</t>
  </si>
  <si>
    <t>763</t>
  </si>
  <si>
    <t>Konstrukce suché výstavby</t>
  </si>
  <si>
    <t>763111316</t>
  </si>
  <si>
    <t>SDK příčka tl 125 mm profil CW+UW 100 desky 1xA 12,5 TI 80 mm EI 30 Rw 48 dB</t>
  </si>
  <si>
    <t>2142193883</t>
  </si>
  <si>
    <t>"bez odpočtů otvorů"</t>
  </si>
  <si>
    <t>2,8*(2,8*4+4,125*3)</t>
  </si>
  <si>
    <t>2,8*(11,725+1,2+0,125)</t>
  </si>
  <si>
    <t>2,4*1,2*3</t>
  </si>
  <si>
    <t>3,1*(1,42+0,7*2)</t>
  </si>
  <si>
    <t>3,1*0,975</t>
  </si>
  <si>
    <t>3,0*1,1*2</t>
  </si>
  <si>
    <t>763111417</t>
  </si>
  <si>
    <t>SDK příčka tl 150 mm profil CW+UW 100 desky 2xA 12,5 TI 100 mm EI 60 Rw 55 DB</t>
  </si>
  <si>
    <t>14826755</t>
  </si>
  <si>
    <t>3,0*1,075*2</t>
  </si>
  <si>
    <t>3,0*1,2</t>
  </si>
  <si>
    <t>763131411</t>
  </si>
  <si>
    <t>SDK podhled desky 1xA 12,5 bez TI dvouvrstvá spodní kce profil CD+UD</t>
  </si>
  <si>
    <t>-169725154</t>
  </si>
  <si>
    <t>763131411x</t>
  </si>
  <si>
    <t>Příplatek za SDK podhled desky impregnované do vlhka</t>
  </si>
  <si>
    <t>2038600481</t>
  </si>
  <si>
    <t>13,3+9,2+1,82*2+10,32+3,21+4,92*2+7,28+7,88</t>
  </si>
  <si>
    <t>763131821</t>
  </si>
  <si>
    <t>Demontáž SDK podhledu s dvouvrstvou nosnou kcí z ocelových profilů opláštění jednoduché vč. parozábrany</t>
  </si>
  <si>
    <t>-713012380</t>
  </si>
  <si>
    <t>160</t>
  </si>
  <si>
    <t>763164316</t>
  </si>
  <si>
    <t>SDK obklad dřevěných kcí uzavřeného tvaru š do 0,8 m desky 1xDF 15</t>
  </si>
  <si>
    <t>-926626685</t>
  </si>
  <si>
    <t>"předpoklad"</t>
  </si>
  <si>
    <t>161</t>
  </si>
  <si>
    <t>763164316x</t>
  </si>
  <si>
    <t>SDK obklad ocelových kcí uzavřeného tvaru š do 0,8 m desky 1xDF 15</t>
  </si>
  <si>
    <t>-1312748616</t>
  </si>
  <si>
    <t>763171212</t>
  </si>
  <si>
    <t>Montáž revizních klapek SDK kcí vel. do 0,25 m2 pro podhledy</t>
  </si>
  <si>
    <t>-26045420</t>
  </si>
  <si>
    <t>59030157</t>
  </si>
  <si>
    <t>Revizní dvířka do SDK podhledu s rámem</t>
  </si>
  <si>
    <t>-534120096</t>
  </si>
  <si>
    <t>763171213</t>
  </si>
  <si>
    <t>Montáž revizních klapek SDK kcí vel. do 0,5 m2 pro podhledy</t>
  </si>
  <si>
    <t>173664807</t>
  </si>
  <si>
    <t>KNF.00008017</t>
  </si>
  <si>
    <t>Revizní dvířka 600/600 mm do SDK podhledu s rámem</t>
  </si>
  <si>
    <t>1670692954</t>
  </si>
  <si>
    <t>763181311</t>
  </si>
  <si>
    <t>Montáž jednokřídlové kovové zárubně v do 2,75 m SDK příčka</t>
  </si>
  <si>
    <t>1892106438</t>
  </si>
  <si>
    <t>"dle výpisu 767"</t>
  </si>
  <si>
    <t>6+4</t>
  </si>
  <si>
    <t>"zazděné"</t>
  </si>
  <si>
    <t>-3</t>
  </si>
  <si>
    <t>55331126</t>
  </si>
  <si>
    <t>zárubeň ocelová pro běžné zdění hranatý profil 125 600 levá,pravá</t>
  </si>
  <si>
    <t>677935970</t>
  </si>
  <si>
    <t>55331130</t>
  </si>
  <si>
    <t>914090039</t>
  </si>
  <si>
    <t>55331136</t>
  </si>
  <si>
    <t>zárubeň ocelová pro běžné zdění hranatý profil 125 1200 dvoukřídlá</t>
  </si>
  <si>
    <t>-767918623</t>
  </si>
  <si>
    <t>763183111</t>
  </si>
  <si>
    <t>Montáž pouzdra posuvných dveří s jednou kapsou pro jedno křídlo šířky do 800 mm do SDK příčky</t>
  </si>
  <si>
    <t>1916038851</t>
  </si>
  <si>
    <t>55331662</t>
  </si>
  <si>
    <t>pouzdro do SDK posuvných dveří 800/1970 s tichým dorazem</t>
  </si>
  <si>
    <t>438304627</t>
  </si>
  <si>
    <t>763721201x</t>
  </si>
  <si>
    <t>Montáž stahovacího schodiště vč. všech nutných konstrukčních úprav</t>
  </si>
  <si>
    <t>-215233141</t>
  </si>
  <si>
    <t>61233172</t>
  </si>
  <si>
    <t>schody stahovací 700/600,protihlukovou vložkou</t>
  </si>
  <si>
    <t>2009006166</t>
  </si>
  <si>
    <t>998763302</t>
  </si>
  <si>
    <t>Přesun hmot tonážní pro sádrokartonové konstrukce v objektech v do 12 m</t>
  </si>
  <si>
    <t>-809114536</t>
  </si>
  <si>
    <t>766421822</t>
  </si>
  <si>
    <t>Demontáž truhlářského obložení podhledů podkladových roštů</t>
  </si>
  <si>
    <t>-1425048318</t>
  </si>
  <si>
    <t>"rohy objektu"</t>
  </si>
  <si>
    <t>4,125*4,125*3</t>
  </si>
  <si>
    <t>-1,4*1,4*0,5*3</t>
  </si>
  <si>
    <t>766660001</t>
  </si>
  <si>
    <t>Montáž dveřních křídel otvíravých jednokřídlových š do 0,8 m do ocelové zárubně</t>
  </si>
  <si>
    <t>-155135730</t>
  </si>
  <si>
    <t>"dle výpisu 766"</t>
  </si>
  <si>
    <t>2+2</t>
  </si>
  <si>
    <t>6+6</t>
  </si>
  <si>
    <t>61160132</t>
  </si>
  <si>
    <t>dveře dřevěné vnitřní hladké plné 1křídlové 600x1970mm laminátové CPL kování klika-klika</t>
  </si>
  <si>
    <t>2074570092</t>
  </si>
  <si>
    <t>61160132x</t>
  </si>
  <si>
    <t>dveře dřevěné vnitřní hladké plné 1křídlové 800x1970mm laminátové CPL kování klika-klika</t>
  </si>
  <si>
    <t>-1607498716</t>
  </si>
  <si>
    <t>766660011</t>
  </si>
  <si>
    <t>Montáž dveřních křídel otvíravých dvoukřídlových š do 1,45 m do ocelové zárubně</t>
  </si>
  <si>
    <t>-1428630512</t>
  </si>
  <si>
    <t>61160132x1</t>
  </si>
  <si>
    <t>dveře dřevěné vnitřní hladké plné 2křídlové 2x600x1970mm laminátové CPL kování klika-klika</t>
  </si>
  <si>
    <t>-1805616333</t>
  </si>
  <si>
    <t>766660011x</t>
  </si>
  <si>
    <t>Příplatek za zámek s vložkou FAB</t>
  </si>
  <si>
    <t>1855228445</t>
  </si>
  <si>
    <t>766660311</t>
  </si>
  <si>
    <t>Montáž posuvných dveří jednokřídlových průchozí šířky do 800 mm do pouzdra s jednou kapsou</t>
  </si>
  <si>
    <t>848675823</t>
  </si>
  <si>
    <t>61160132y</t>
  </si>
  <si>
    <t>dveře dřevěné vnitřní hladké plné 1křídlové 800x1970mm laminátové CPL posuvné</t>
  </si>
  <si>
    <t>1753290253</t>
  </si>
  <si>
    <t>766660318</t>
  </si>
  <si>
    <t>Montáž posuvných dveří dvoukřídlových průchozí do 2450 mm do pouzdra s jednou kapsou</t>
  </si>
  <si>
    <t>1018633054</t>
  </si>
  <si>
    <t>61160052</t>
  </si>
  <si>
    <t>dveře dřevěné vnitřní hladké  laminátové CPL plné 2křídlé 2x 800x2000mm posuvné</t>
  </si>
  <si>
    <t>73217069</t>
  </si>
  <si>
    <t>100</t>
  </si>
  <si>
    <t>766812840</t>
  </si>
  <si>
    <t>Demontáž kuchyňských linek dřevěných nebo kovových délky do 2,1 m</t>
  </si>
  <si>
    <t>132638002</t>
  </si>
  <si>
    <t>101</t>
  </si>
  <si>
    <t>7669903</t>
  </si>
  <si>
    <t>T9 Pevná prosklená stěna 4125/2700 s 2kř. dveřmi 2x900/1970 klika-klika matný nerez zámek FAB  dle popisu D+M</t>
  </si>
  <si>
    <t>152850260</t>
  </si>
  <si>
    <t>4,125*2,7</t>
  </si>
  <si>
    <t>102</t>
  </si>
  <si>
    <t>1036117185</t>
  </si>
  <si>
    <t>103</t>
  </si>
  <si>
    <t>-1247685783</t>
  </si>
  <si>
    <t>2,65*(1,444*2+2,096)*3</t>
  </si>
  <si>
    <t>104</t>
  </si>
  <si>
    <t>7671902</t>
  </si>
  <si>
    <t>H02 Posuvné automatické AL dveře 2 kř. 2000/2100 ve stěně 5522/2700 dále dle popisu D+M</t>
  </si>
  <si>
    <t>-554094561</t>
  </si>
  <si>
    <t>105</t>
  </si>
  <si>
    <t>7671903</t>
  </si>
  <si>
    <t>H03 Posuvné automatické AL dveře 1 kř. 2500/2700 č dále dle popisu D+M</t>
  </si>
  <si>
    <t>131043185</t>
  </si>
  <si>
    <t>106</t>
  </si>
  <si>
    <t>7671904</t>
  </si>
  <si>
    <t>Venkovní plechové dveře 900/2000, klika, zámek vč. obložkové zárubně dále dle popisu D+M</t>
  </si>
  <si>
    <t>-780764283</t>
  </si>
  <si>
    <t>107</t>
  </si>
  <si>
    <t>7679901</t>
  </si>
  <si>
    <t>Z90 venkovní žaluzie podomítkové, vodící lišty v zateplovacím systému tl.150 mmelektrické ovládání, centrální ovládání s napojením na čidlo větru D+M</t>
  </si>
  <si>
    <t>-831586531</t>
  </si>
  <si>
    <t>3,0*2,4*4</t>
  </si>
  <si>
    <t>108</t>
  </si>
  <si>
    <t>7679902</t>
  </si>
  <si>
    <t>Z13 Atyp světelná 3D reklama umístěná nad střechou, vč. ocelové pomocné pozinkované konstrukce a kotevních konzol</t>
  </si>
  <si>
    <t>167090824</t>
  </si>
  <si>
    <t>109</t>
  </si>
  <si>
    <t>767995116</t>
  </si>
  <si>
    <t>Montáž atypických zámečnických konstrukcí hmotnosti do 250 kg</t>
  </si>
  <si>
    <t>-1645326849</t>
  </si>
  <si>
    <t>"venkovní stěna"</t>
  </si>
  <si>
    <t>190</t>
  </si>
  <si>
    <t>110</t>
  </si>
  <si>
    <t>13010011xx</t>
  </si>
  <si>
    <t>Z 12 Ocelová konstrukce venkovní stěny vč. povrchové úpravy</t>
  </si>
  <si>
    <t>937828364</t>
  </si>
  <si>
    <t>111</t>
  </si>
  <si>
    <t>683609882</t>
  </si>
  <si>
    <t>771</t>
  </si>
  <si>
    <t>Podlahy z dlaždic</t>
  </si>
  <si>
    <t>112</t>
  </si>
  <si>
    <t>771111011</t>
  </si>
  <si>
    <t>Vysátí podkladu před pokládkou dlažby</t>
  </si>
  <si>
    <t>405851843</t>
  </si>
  <si>
    <t>113</t>
  </si>
  <si>
    <t>771111012</t>
  </si>
  <si>
    <t>Vysátí schodiště před pokládkou dlažby</t>
  </si>
  <si>
    <t>2141113187</t>
  </si>
  <si>
    <t>1,85*16</t>
  </si>
  <si>
    <t>2,275*4*2</t>
  </si>
  <si>
    <t>114</t>
  </si>
  <si>
    <t>771121011</t>
  </si>
  <si>
    <t>Nátěr penetrační na podlahu</t>
  </si>
  <si>
    <t>-376436566</t>
  </si>
  <si>
    <t>115</t>
  </si>
  <si>
    <t>771151011</t>
  </si>
  <si>
    <t>Samonivelační stěrka podlah pevnosti 20 MPa tl 3 mm</t>
  </si>
  <si>
    <t>649394233</t>
  </si>
  <si>
    <t>116</t>
  </si>
  <si>
    <t>771273812</t>
  </si>
  <si>
    <t>Demontáž obkladů stupnic z dlaždic keramických lepených š do 350 mm</t>
  </si>
  <si>
    <t>732052008</t>
  </si>
  <si>
    <t>117</t>
  </si>
  <si>
    <t>771273832</t>
  </si>
  <si>
    <t>Demontáž obkladů podstupnic z dlaždic keramických lepených v do 250 mm</t>
  </si>
  <si>
    <t>-425791357</t>
  </si>
  <si>
    <t>118</t>
  </si>
  <si>
    <t>771274123</t>
  </si>
  <si>
    <t>Montáž obkladů stupnic z dlaždic protiskluzných keramických flexibilní lepidlo š do 300 mm vč. soklíků</t>
  </si>
  <si>
    <t>-1824127701</t>
  </si>
  <si>
    <t>47,8*0,1</t>
  </si>
  <si>
    <t>119</t>
  </si>
  <si>
    <t>771274242</t>
  </si>
  <si>
    <t>Montáž obkladů podstupnic z dlaždic reliéfních keramických flexibilní lepidlo v do 200 mm</t>
  </si>
  <si>
    <t>-1563655606</t>
  </si>
  <si>
    <t>120</t>
  </si>
  <si>
    <t>59761015</t>
  </si>
  <si>
    <t>dlažba keramická protiskluzná na schodiště</t>
  </si>
  <si>
    <t>-934488809</t>
  </si>
  <si>
    <t>1,85*16*0,45</t>
  </si>
  <si>
    <t>2,275*4*2*0,45</t>
  </si>
  <si>
    <t>21,51*0,1</t>
  </si>
  <si>
    <t>23,661*1,1 "Přepočtené koeficientem množství</t>
  </si>
  <si>
    <t>121</t>
  </si>
  <si>
    <t>771573810</t>
  </si>
  <si>
    <t>Demontáž podlah z dlaždic keramických lepených vč. soklíků</t>
  </si>
  <si>
    <t>491707523</t>
  </si>
  <si>
    <t>122</t>
  </si>
  <si>
    <t>771574113</t>
  </si>
  <si>
    <t>Montáž podlah keramických hladkých lepených flexibilním lepidlem vč. soklíků</t>
  </si>
  <si>
    <t>-935015</t>
  </si>
  <si>
    <t>123</t>
  </si>
  <si>
    <t>59761003</t>
  </si>
  <si>
    <t>dlažba keramická vč. soklíků</t>
  </si>
  <si>
    <t>-256710008</t>
  </si>
  <si>
    <t>224,202*1,1 "Přepočtené koeficientem množství</t>
  </si>
  <si>
    <t>124</t>
  </si>
  <si>
    <t>998771102</t>
  </si>
  <si>
    <t>Přesun hmot tonážní pro podlahy z dlaždic v objektech v do 12 m</t>
  </si>
  <si>
    <t>675473628</t>
  </si>
  <si>
    <t>776</t>
  </si>
  <si>
    <t>Podlahy povlakové</t>
  </si>
  <si>
    <t>125</t>
  </si>
  <si>
    <t>776111311</t>
  </si>
  <si>
    <t>Vysátí podkladu povlakových podlah</t>
  </si>
  <si>
    <t>1871274806</t>
  </si>
  <si>
    <t>126</t>
  </si>
  <si>
    <t>776121111</t>
  </si>
  <si>
    <t>Vodou ředitelná penetrace savého podkladu povlakových podlah ředěná v poměru 1:3</t>
  </si>
  <si>
    <t>-1989005183</t>
  </si>
  <si>
    <t>127</t>
  </si>
  <si>
    <t>776141111</t>
  </si>
  <si>
    <t>Vyrovnání podkladu povlakových podlah stěrkou pevnosti 20 MPa tl 3 mm</t>
  </si>
  <si>
    <t>636896463</t>
  </si>
  <si>
    <t>128</t>
  </si>
  <si>
    <t>776201812</t>
  </si>
  <si>
    <t>Demontáž lepených povlakových podlah s podložkou ručně</t>
  </si>
  <si>
    <t>759905766</t>
  </si>
  <si>
    <t>"zádveří"</t>
  </si>
  <si>
    <t>2,2*3,2*3</t>
  </si>
  <si>
    <t>129</t>
  </si>
  <si>
    <t>776211111</t>
  </si>
  <si>
    <t>Lepení textilních pásů vč. soklíků</t>
  </si>
  <si>
    <t>-1134669025</t>
  </si>
  <si>
    <t>130</t>
  </si>
  <si>
    <t>69751050</t>
  </si>
  <si>
    <t>koberec v rolích š 4m, všívaná smyčka, vlákno PA, hm 550g/m2, PA, zátěž 33, hořlavost Bfl S1 vč. soklíků</t>
  </si>
  <si>
    <t>-1160864508</t>
  </si>
  <si>
    <t>60,236*1,1 "Přepočtené koeficientem množství</t>
  </si>
  <si>
    <t>131</t>
  </si>
  <si>
    <t>776232111</t>
  </si>
  <si>
    <t>Lepení podlah z vinylu vč. soklíků</t>
  </si>
  <si>
    <t>1788608387</t>
  </si>
  <si>
    <t>132</t>
  </si>
  <si>
    <t>28411050</t>
  </si>
  <si>
    <t>dílce vinylové tl 2,0mm, nášlapná vrstva 0,40mm, úprava PUR, třída zátěže 23/32/41, otlak 0,05mm, R10, třída otěru T, hořlavost Bfl S1, bez ftalátů vč. soklíků</t>
  </si>
  <si>
    <t>598212257</t>
  </si>
  <si>
    <t>223,344*1,1 "Přepočtené koeficientem množství</t>
  </si>
  <si>
    <t>133</t>
  </si>
  <si>
    <t>998776102</t>
  </si>
  <si>
    <t>Přesun hmot tonážní pro podlahy povlakové v objektech v do 12 m</t>
  </si>
  <si>
    <t>-810132868</t>
  </si>
  <si>
    <t>781</t>
  </si>
  <si>
    <t>Dokončovací práce - obklady</t>
  </si>
  <si>
    <t>134</t>
  </si>
  <si>
    <t>781111011</t>
  </si>
  <si>
    <t>Ometení (oprášení) stěny při přípravě podkladu</t>
  </si>
  <si>
    <t>-807403707</t>
  </si>
  <si>
    <t>1,5*(0,3+1,4+0,8)</t>
  </si>
  <si>
    <t>2,4*(2,0+0,8+0,6+0,3)</t>
  </si>
  <si>
    <t>2,4*(1,38+1,75)*2*2</t>
  </si>
  <si>
    <t>-0,6*2,0*2</t>
  </si>
  <si>
    <t>2,4*(2,0+0,8+0,6+1,2)</t>
  </si>
  <si>
    <t>2,4*(0,975+1,275)*2</t>
  </si>
  <si>
    <t>-0,6*2,0</t>
  </si>
  <si>
    <t>2,4*(0,9+2,175)*2</t>
  </si>
  <si>
    <t>1,8*(2,175+2,275)</t>
  </si>
  <si>
    <t>-0,8*1,8</t>
  </si>
  <si>
    <t>2,4*(2,175+2,275)*2</t>
  </si>
  <si>
    <t>-0,8*2,0</t>
  </si>
  <si>
    <t>1,5*(2,3+0,6)</t>
  </si>
  <si>
    <t>23,16</t>
  </si>
  <si>
    <t>135</t>
  </si>
  <si>
    <t>781121011</t>
  </si>
  <si>
    <t>Nátěr penetrační na stěnu</t>
  </si>
  <si>
    <t>-955361964</t>
  </si>
  <si>
    <t>105,158</t>
  </si>
  <si>
    <t>136</t>
  </si>
  <si>
    <t>781131112</t>
  </si>
  <si>
    <t>Izolace pod obklad nátěrem nebo stěrkou ve dvou vrstvách</t>
  </si>
  <si>
    <t>-631011673</t>
  </si>
  <si>
    <t>137</t>
  </si>
  <si>
    <t>781471810</t>
  </si>
  <si>
    <t>Demontáž obkladů z obkladaček keramických kladených do malty</t>
  </si>
  <si>
    <t>70047959</t>
  </si>
  <si>
    <t>"dle nových obkladů"</t>
  </si>
  <si>
    <t>138</t>
  </si>
  <si>
    <t>781474115</t>
  </si>
  <si>
    <t>Montáž obkladů vnitřních keramických hladkých do 25 ks/m2 lepených flexibilním lepidlem vč. všech systémových prvků</t>
  </si>
  <si>
    <t>379537073</t>
  </si>
  <si>
    <t>139</t>
  </si>
  <si>
    <t>59761039</t>
  </si>
  <si>
    <t>obklad keramický hladký vč. všech systémových prvků</t>
  </si>
  <si>
    <t>-696458299</t>
  </si>
  <si>
    <t>105,158*1,1 "Přepočtené koeficientem množství</t>
  </si>
  <si>
    <t>140</t>
  </si>
  <si>
    <t>781491011</t>
  </si>
  <si>
    <t>Montáž zrcadel plochy do 1 m2 lepených silikonovým tmelem na podkladní omítku</t>
  </si>
  <si>
    <t>1804017616</t>
  </si>
  <si>
    <t>1,5*0,65*2</t>
  </si>
  <si>
    <t>0,8*0,65</t>
  </si>
  <si>
    <t>0,9*0,65</t>
  </si>
  <si>
    <t>141</t>
  </si>
  <si>
    <t>63465122</t>
  </si>
  <si>
    <t>zrcadlo nemontované čiré tl 3mm</t>
  </si>
  <si>
    <t>-178626463</t>
  </si>
  <si>
    <t>3,055*1,1 "Přepočtené koeficientem množství</t>
  </si>
  <si>
    <t>142</t>
  </si>
  <si>
    <t>781774114</t>
  </si>
  <si>
    <t>Montáž obkladů vnějších z dlaždic keramických hladkých do 19 ks/m2 lepených flexibilním lepidlem</t>
  </si>
  <si>
    <t>256578279</t>
  </si>
  <si>
    <t>(20,4-1,877*2)*4*0,3</t>
  </si>
  <si>
    <t>(2,0+0,327*2)*4*0,3</t>
  </si>
  <si>
    <t>143</t>
  </si>
  <si>
    <t>59761255x</t>
  </si>
  <si>
    <t>obklad keramický hladký</t>
  </si>
  <si>
    <t>1360922119</t>
  </si>
  <si>
    <t>23,16*1,1 "Přepočtené koeficientem množství</t>
  </si>
  <si>
    <t>144</t>
  </si>
  <si>
    <t>998781102</t>
  </si>
  <si>
    <t>Přesun hmot tonážní pro obklady keramické v objektech v do 12 m</t>
  </si>
  <si>
    <t>-681967619</t>
  </si>
  <si>
    <t>145</t>
  </si>
  <si>
    <t>783213021x</t>
  </si>
  <si>
    <t>Napouštěcí biodní nátěr tesařských prvků nezabudovaných do konstrukce</t>
  </si>
  <si>
    <t>-288890663</t>
  </si>
  <si>
    <t>"poznámka z C.2"</t>
  </si>
  <si>
    <t>(0,1+0,14)*2*(2,8*8+3,3*4)</t>
  </si>
  <si>
    <t>"poznámka z C.1, odhad"</t>
  </si>
  <si>
    <t>2,0*5*0,44</t>
  </si>
  <si>
    <t>1,8*5*0,44</t>
  </si>
  <si>
    <t>(5,4*2+2,7*4)*0,44</t>
  </si>
  <si>
    <t>4,3*(10+2+2+1+6)*0,48</t>
  </si>
  <si>
    <t>(2,6+1,0+1,1*2)*0,48</t>
  </si>
  <si>
    <t>(1,8*6+1,0)*0,48</t>
  </si>
  <si>
    <t>(3,8+1,6+1,5*3+3,3)*0,48</t>
  </si>
  <si>
    <t>(1,5+3,8)*0,48</t>
  </si>
  <si>
    <t>0,9*2*6*0,48</t>
  </si>
  <si>
    <t>(5,0*2+0,8*2)*0,56</t>
  </si>
  <si>
    <t>4,3*5*0,56</t>
  </si>
  <si>
    <t>4,5*2*0,56</t>
  </si>
  <si>
    <t>2,8*8*0,56</t>
  </si>
  <si>
    <t>0,7*2*4*0,46</t>
  </si>
  <si>
    <t>139,504</t>
  </si>
  <si>
    <t>146</t>
  </si>
  <si>
    <t>783306809</t>
  </si>
  <si>
    <t>Odstranění nátěru ze zámečnických konstrukcí okartáčováním</t>
  </si>
  <si>
    <t>1162033799</t>
  </si>
  <si>
    <t>"poznámka statika"</t>
  </si>
  <si>
    <t>5,0*0,48*4</t>
  </si>
  <si>
    <t>4,8*0,72*4</t>
  </si>
  <si>
    <t>0,44*11,1*4</t>
  </si>
  <si>
    <t>42,96</t>
  </si>
  <si>
    <t>147</t>
  </si>
  <si>
    <t>783314101</t>
  </si>
  <si>
    <t>Základní jednonásobný syntetický nátěr zámečnických konstrukcí</t>
  </si>
  <si>
    <t>-1605149838</t>
  </si>
  <si>
    <t>"zárubně"</t>
  </si>
  <si>
    <t>0,25*(2,0*2+0,6)</t>
  </si>
  <si>
    <t>0,25*(2,0*2+0,8)*11</t>
  </si>
  <si>
    <t>0,25*(2,0*2+1,2)</t>
  </si>
  <si>
    <t>148</t>
  </si>
  <si>
    <t>783314201</t>
  </si>
  <si>
    <t>Základní antikorozní jednonásobný syntetický standardní nátěr zámečnických konstrukcí</t>
  </si>
  <si>
    <t>89654814</t>
  </si>
  <si>
    <t>149</t>
  </si>
  <si>
    <t>783315101</t>
  </si>
  <si>
    <t>Mezinátěr jednonásobný syntetický standardní zámečnických konstrukcí</t>
  </si>
  <si>
    <t>-1236807867</t>
  </si>
  <si>
    <t>150</t>
  </si>
  <si>
    <t>783317101</t>
  </si>
  <si>
    <t>Krycí jednonásobný syntetický standardní nátěr zámečnických konstrukcí</t>
  </si>
  <si>
    <t>-1401293444</t>
  </si>
  <si>
    <t>151</t>
  </si>
  <si>
    <t>783347101</t>
  </si>
  <si>
    <t>Krycí jednonásobný nátěr zámečnických konstrukcí</t>
  </si>
  <si>
    <t>-416501468</t>
  </si>
  <si>
    <t>784</t>
  </si>
  <si>
    <t>Dokončovací práce - malby a tapety</t>
  </si>
  <si>
    <t>152</t>
  </si>
  <si>
    <t>784211101</t>
  </si>
  <si>
    <t>Dvojnásobné bílé malby ze směsí za mokra výborně otěruvzdorných v místnostech výšky do 3,80 m</t>
  </si>
  <si>
    <t>-1753596332</t>
  </si>
  <si>
    <t>"stávající omítky"</t>
  </si>
  <si>
    <t>827,218</t>
  </si>
  <si>
    <t>"SDK podhledy"</t>
  </si>
  <si>
    <t>479,436</t>
  </si>
  <si>
    <t>"SDK příčky"</t>
  </si>
  <si>
    <t>129,555*2</t>
  </si>
  <si>
    <t>10,05*2</t>
  </si>
  <si>
    <t>153</t>
  </si>
  <si>
    <t>-203784742</t>
  </si>
  <si>
    <t>154</t>
  </si>
  <si>
    <t>-917671571</t>
  </si>
  <si>
    <t>155</t>
  </si>
  <si>
    <t>1283849843</t>
  </si>
  <si>
    <t>156</t>
  </si>
  <si>
    <t>1940936028</t>
  </si>
  <si>
    <t>02n - Vzduchotechnika</t>
  </si>
  <si>
    <t>2 - Chlazení</t>
  </si>
  <si>
    <t>3 - Odsávání stávajících hygienických zařízení</t>
  </si>
  <si>
    <t>4 - Technická místnost VZT</t>
  </si>
  <si>
    <t>5 - Demontáže</t>
  </si>
  <si>
    <t>Chlazení</t>
  </si>
  <si>
    <t>2. 1a</t>
  </si>
  <si>
    <t>Venkovní chladicí jednotka s invertorem systému multisplit pracující s chladivem R32. Možný provoz také jako tepelné čerpadlo. Celkový chladicí výkon Qch=6,8kW (při te= 35°C, ti= 25°C). Pracovní teplotní rozsah jednotky viz poznámka</t>
  </si>
  <si>
    <t>688336936</t>
  </si>
  <si>
    <t>2. 1b</t>
  </si>
  <si>
    <t>Vnitřní chladicí kazetová jednotka do podhledu pro chlazení, příp. vytápění, jednotka systému multisplit pracující s chladivem R32. Jednotka včetně dálkového infra ovladače. Celkový chladicí výkon viz poznámka</t>
  </si>
  <si>
    <t>-1208892040</t>
  </si>
  <si>
    <t>2. 1c</t>
  </si>
  <si>
    <t>1861592368</t>
  </si>
  <si>
    <t>2. 1d</t>
  </si>
  <si>
    <t>-1934807743</t>
  </si>
  <si>
    <t>2. 2a</t>
  </si>
  <si>
    <t>Venkovní chladicí jednotka s invertorem systému multisplit pracující s chladivem R32. Možný provoz také jako tepelné čerpadlo. Celkový chladicí výkon Qch=9kW (při te= 35°C, ti= 25°C). Pracovní teplotní rozsah jednotky viz poznámka</t>
  </si>
  <si>
    <t>1186918037</t>
  </si>
  <si>
    <t>2. 2b</t>
  </si>
  <si>
    <t>1029662692</t>
  </si>
  <si>
    <t>2. 2c</t>
  </si>
  <si>
    <t>-382225722</t>
  </si>
  <si>
    <t>2. 2d</t>
  </si>
  <si>
    <t>257623129</t>
  </si>
  <si>
    <t>2. 3a</t>
  </si>
  <si>
    <t>307797905</t>
  </si>
  <si>
    <t>2. 3b</t>
  </si>
  <si>
    <t>-455613887</t>
  </si>
  <si>
    <t>2. 3c</t>
  </si>
  <si>
    <t>1414914656</t>
  </si>
  <si>
    <t>2. 3d</t>
  </si>
  <si>
    <t>1895416640</t>
  </si>
  <si>
    <t>2. 4a</t>
  </si>
  <si>
    <t>Venkovní chladicí jednotka s invertorem systému split, přičemž venkovní jednotka je napojena na dvojici stejných vnitřních jednotek pracující s chladivem R32. Možný provoz také jako tepelné čerpadlo. Celkový chladicí výkon viz poznámka</t>
  </si>
  <si>
    <t>-856780797</t>
  </si>
  <si>
    <t>2. 4b</t>
  </si>
  <si>
    <t>Vnitřní chladicí kazetová jednotka do podhledu pro chlazení, příp. vytápění, jednotka systému multisplit pracující s chladivem R32. Jednotka včetně dálkového infra ovladače společný pro jednotky 2.4b, 2.4c. Celkový chladicí výkon viz poznámka</t>
  </si>
  <si>
    <t>-851846995</t>
  </si>
  <si>
    <t>2. 4c</t>
  </si>
  <si>
    <t>Vnitřní chladicí kazetová jednotka do podhledu pro chlazení, příp. vytápění, jednotka systému multisplit pracující s chladivem R32. Celkový chladicí výkon Qch=3,4kW (při te= 35°C, ti= 25°C). Pracovní teplotní rozsah jednotky viz poznámka</t>
  </si>
  <si>
    <t>1565946195</t>
  </si>
  <si>
    <t>2. 5a</t>
  </si>
  <si>
    <t>Venkovní chladicí jednotka s invertorem systému split pracující s chladivem R32. Možný provoz také jako tepelné čerpadlo. Celkový chladicí výkon Qch=5kW (při te= 35°C, ti= 25°C). Pracovní teplotní rozsah jednotky viz poznámka</t>
  </si>
  <si>
    <t>-1967253193</t>
  </si>
  <si>
    <t>2. 5b</t>
  </si>
  <si>
    <t>Vnitřní chladicí kazetová jednotka do podhledu pro chlazení, příp. vytápění, jednotka systému split pracující s chladivem R32. Jednotka včetně dálkového infra ovladače. Celkový chladicí výkon viz poznámka</t>
  </si>
  <si>
    <t>-1773339568</t>
  </si>
  <si>
    <t>2. 6a</t>
  </si>
  <si>
    <t>Venkovní chladicí jednotka s invertorem systému split pracující s chladivem R32. Možný provoz také jako tepelné čerpadlo. Celkový chladicí výkon Qch=5kW (při te= 35°C, ti= 25°C). Pracovní teplotní rozsah jednotky v režimu chlazení je viz poznámka</t>
  </si>
  <si>
    <t>708955916</t>
  </si>
  <si>
    <t>2. 6b</t>
  </si>
  <si>
    <t>1888477449</t>
  </si>
  <si>
    <t>2. 7</t>
  </si>
  <si>
    <t>Potrubní rozbočovač do chladivového potrubí pro jednotky poz. 2.4a až 2.4c, včetně parotěsné tepelné izolace.</t>
  </si>
  <si>
    <t>1599368721</t>
  </si>
  <si>
    <t>2. 8</t>
  </si>
  <si>
    <t>Izolované chladivové potrubí Cu 6,35/9,52mm, včetně parotěsné tepelné izolace (pár) a propojovací (komunikačně-napájecí) kabeláž mezi vnitřní a venkovní jednotkou. Včetně doplnění chladiva.</t>
  </si>
  <si>
    <t>2039214880</t>
  </si>
  <si>
    <t>2. 9</t>
  </si>
  <si>
    <t>Izolované chladivové potrubí Cu 6,35/12,7mm, včetně parotěsné tepelné izolace (pár) a propojovací (komunikačně-napájecí) kabeláž mezi vnitřní a venkovní jednotkou. Včetně doplnění chladiva.</t>
  </si>
  <si>
    <t>146065183</t>
  </si>
  <si>
    <t>2. 10</t>
  </si>
  <si>
    <t>Izolované chladivové potrubí Cu 9,52/15,9mm, včetně parotěsné tepelné izolace (pár) a propojovací (komunikačně-napájecí) kabeláž mezi vnitřní a venkovní jednotkou. Včetně doplnění chladiva.</t>
  </si>
  <si>
    <t>1460277189</t>
  </si>
  <si>
    <t>2. 11</t>
  </si>
  <si>
    <t>Sada konzol pro instalaci venkovní kondenzační jednotky na fasádu. Konzoly prodloužené o 150mm z důvodu průchodu konzol zateplením objektu.</t>
  </si>
  <si>
    <t>-1484294198</t>
  </si>
  <si>
    <t>Odsávání stávajících hygienických zařízení</t>
  </si>
  <si>
    <t>3. 1</t>
  </si>
  <si>
    <t>Odsávací diagonální ventilátor do kruhového potrubí d200mm (ventilátor zapojen na nízké otáčky), Vo= 530m3/h. Podrobnější parametry ventilátoru v technické zprávě, tabulce výkonů a výkresové dokumentaci. Včetně 2ks pružných manžet d200mm. Krytí IP44.</t>
  </si>
  <si>
    <t>163122365</t>
  </si>
  <si>
    <t>3. 3</t>
  </si>
  <si>
    <t>Tlumič hluku do kruhového potrubí d200, délka 900mm včetně nátrubků. Parametry útlumu hluku pro tlumič pro střední frekvence v oktávovém pásmu 63/125/250/500/1000/2000/4000/8000 Hz: 2/4/11/21/37/28/16/10 dB.</t>
  </si>
  <si>
    <t>1273009260</t>
  </si>
  <si>
    <t>3. 4</t>
  </si>
  <si>
    <t>Protidešťová žaluzie 200x500mm v komfortním AL provedení, včetně krycího pletiva s oky 10x10mm (drát d 1mm). Barevný odstín RAL určí architekt před dodávkou.</t>
  </si>
  <si>
    <t>835395074</t>
  </si>
  <si>
    <t>3. 5</t>
  </si>
  <si>
    <t>Odvodní talířový ventil, kovový d160 mm, vč. montážního příslušenství</t>
  </si>
  <si>
    <t>299288270</t>
  </si>
  <si>
    <t>3. 6</t>
  </si>
  <si>
    <t>Odvodní talířový ventil, kovový d125 mm, vč. montážního příslušenství</t>
  </si>
  <si>
    <t>1163064863</t>
  </si>
  <si>
    <t>3. 7</t>
  </si>
  <si>
    <t>Zpětná přetlaková klapka těsná do kruhového potrubí d200 mm</t>
  </si>
  <si>
    <t>-1474514440</t>
  </si>
  <si>
    <t>3. 8</t>
  </si>
  <si>
    <t>Regulační klapka do potrubí d200 mm s ručním ovládáním</t>
  </si>
  <si>
    <t>670454672</t>
  </si>
  <si>
    <t>3. 9</t>
  </si>
  <si>
    <t>-657148331</t>
  </si>
  <si>
    <t>3. 11</t>
  </si>
  <si>
    <t>Stěnová mřížka v Al provedení 600x100 mm; rozteč lamel 12,5mm; vč. montážního rámečku</t>
  </si>
  <si>
    <t>-763651082</t>
  </si>
  <si>
    <t>3. 12</t>
  </si>
  <si>
    <t>Stěnová mřížka v Al provedení 300x100 mm; rozteč lamel 12,5mm; vč. montážního rámečku</t>
  </si>
  <si>
    <t>1469982904</t>
  </si>
  <si>
    <t>3. 13</t>
  </si>
  <si>
    <t>272921437</t>
  </si>
  <si>
    <t>3. 14</t>
  </si>
  <si>
    <t>-1348389158</t>
  </si>
  <si>
    <t>3. 17</t>
  </si>
  <si>
    <t>103984118</t>
  </si>
  <si>
    <t>3. 18</t>
  </si>
  <si>
    <t>327387090</t>
  </si>
  <si>
    <t>3. 19</t>
  </si>
  <si>
    <t>-1844961088</t>
  </si>
  <si>
    <t>3. 20</t>
  </si>
  <si>
    <t>1375449182</t>
  </si>
  <si>
    <t>3. 21</t>
  </si>
  <si>
    <t>1243830594</t>
  </si>
  <si>
    <t>3. 22</t>
  </si>
  <si>
    <t>-1507874457</t>
  </si>
  <si>
    <t>Technická místnost VZT</t>
  </si>
  <si>
    <t>4. 1</t>
  </si>
  <si>
    <t>Stěnová mřížka v Al provedení 400x150 mm; rozteč lamel 12,5mm; vč. montážního rámečku</t>
  </si>
  <si>
    <t>726556994</t>
  </si>
  <si>
    <t>Demontáže</t>
  </si>
  <si>
    <t>5. 1</t>
  </si>
  <si>
    <t>Kompletní demontáž a ekologická likvidace stávajícího VZT zařízení viz. popis v technické zprávě.</t>
  </si>
  <si>
    <t>1043280116</t>
  </si>
  <si>
    <t>-639048756</t>
  </si>
  <si>
    <t>1902116341</t>
  </si>
  <si>
    <t>04n - Zdravotní technika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</si>
  <si>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</si>
  <si>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</si>
  <si>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</si>
  <si>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</si>
  <si>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</si>
  <si>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132251011</t>
  </si>
  <si>
    <t>Hloubení rýh do 15 m3 šířky do 2 m v hornině tř. 3 při překopech inženýrských sítí</t>
  </si>
  <si>
    <t>-427673741</t>
  </si>
  <si>
    <t>151201101</t>
  </si>
  <si>
    <t>Zřízení zátažného pažení a rozepření stěn rýh hl do 2 m</t>
  </si>
  <si>
    <t>789153423</t>
  </si>
  <si>
    <t>151201111</t>
  </si>
  <si>
    <t>Odstranění zátažného pažení a rozepření stěn rýh hl do 2 m</t>
  </si>
  <si>
    <t>-536240379</t>
  </si>
  <si>
    <t>162301102</t>
  </si>
  <si>
    <t>Vodorovné přemístění do 1000 m výkopku/sypaniny z horniny tř. 1 až 4</t>
  </si>
  <si>
    <t>241132465</t>
  </si>
  <si>
    <t>-2040101904</t>
  </si>
  <si>
    <t>171201101</t>
  </si>
  <si>
    <t>Uložení sypaniny do násypů nezhutněných</t>
  </si>
  <si>
    <t>-1875820119</t>
  </si>
  <si>
    <t>175101201</t>
  </si>
  <si>
    <t>Obsyp potrubí pískem 0-2</t>
  </si>
  <si>
    <t>-1717898233</t>
  </si>
  <si>
    <t>58331289</t>
  </si>
  <si>
    <t>Kamenivo těžené drobné frakce 0/2</t>
  </si>
  <si>
    <t>14127319</t>
  </si>
  <si>
    <t>Vodorovné konstrukce</t>
  </si>
  <si>
    <t>451572111</t>
  </si>
  <si>
    <t>Lože pod potrubí otevřený výkop z kameniva drobného těženého</t>
  </si>
  <si>
    <t>-8482077</t>
  </si>
  <si>
    <t>721</t>
  </si>
  <si>
    <t>Zdravotechnika - vnitřní kanalizace</t>
  </si>
  <si>
    <t>721110802</t>
  </si>
  <si>
    <t>Demontáž potrubí kameninové do DN 100</t>
  </si>
  <si>
    <t>-1778384907</t>
  </si>
  <si>
    <t>721110806</t>
  </si>
  <si>
    <t>Demontáž potrubí kameninové do DN 200</t>
  </si>
  <si>
    <t>1907855955</t>
  </si>
  <si>
    <t>721110951</t>
  </si>
  <si>
    <t>Potrubí kameninové vsazení odbočky DN 100</t>
  </si>
  <si>
    <t>-924103894</t>
  </si>
  <si>
    <t>721110952</t>
  </si>
  <si>
    <t>Potrubí kameninové vsazení odbočky DN 125</t>
  </si>
  <si>
    <t>-892678486</t>
  </si>
  <si>
    <t>721110961</t>
  </si>
  <si>
    <t>Potrubí kameninové propojení potrubí DN 100</t>
  </si>
  <si>
    <t>-1103574285</t>
  </si>
  <si>
    <t>721110962</t>
  </si>
  <si>
    <t>Potrubí kameninové propojení potrubí DN 125</t>
  </si>
  <si>
    <t>779743605</t>
  </si>
  <si>
    <t>721110971</t>
  </si>
  <si>
    <t>Potrubí kameninové krácení trub DN 100</t>
  </si>
  <si>
    <t>1009592467</t>
  </si>
  <si>
    <t>721110972</t>
  </si>
  <si>
    <t>Potrubí kameninové krácení trub DN 125</t>
  </si>
  <si>
    <t>679333762</t>
  </si>
  <si>
    <t>721140802</t>
  </si>
  <si>
    <t>Demontáž potrubí litinové do DN 100</t>
  </si>
  <si>
    <t>1774619926</t>
  </si>
  <si>
    <t>721171803</t>
  </si>
  <si>
    <t>Demontáž potrubí z PVC do D 75</t>
  </si>
  <si>
    <t>1400337053</t>
  </si>
  <si>
    <t>721173401</t>
  </si>
  <si>
    <t>Potrubí kanalizační plastové svodné systém KG DN 110</t>
  </si>
  <si>
    <t>-963823004</t>
  </si>
  <si>
    <t>721173402</t>
  </si>
  <si>
    <t>Potrubí kanalizační plastové svodné systém KG DN 125</t>
  </si>
  <si>
    <t>-468713488</t>
  </si>
  <si>
    <t>721174024</t>
  </si>
  <si>
    <t>Potrubí kanalizační z PP odpadní systém HT DN 70</t>
  </si>
  <si>
    <t>-1899414656</t>
  </si>
  <si>
    <t>721174025</t>
  </si>
  <si>
    <t>Potrubí kanalizační z PP odpadní systém HT DN 100</t>
  </si>
  <si>
    <t>1661259545</t>
  </si>
  <si>
    <t>721174042</t>
  </si>
  <si>
    <t>Potrubí kanalizační z PP připojovací systém HT DN 40</t>
  </si>
  <si>
    <t>1582798309</t>
  </si>
  <si>
    <t>721174042pc1</t>
  </si>
  <si>
    <t>Potrubí kanalizační z PP připojovací systém HT DN 32</t>
  </si>
  <si>
    <t>-446865489</t>
  </si>
  <si>
    <t>721174043</t>
  </si>
  <si>
    <t>Potrubí kanalizační z PP připojovací systém HT DN 50</t>
  </si>
  <si>
    <t>-1118711144</t>
  </si>
  <si>
    <t>721174043pc4</t>
  </si>
  <si>
    <t>Ovládání splachování invalidního WC, trubková chránička 1,7 m, vzduchová hadička 2 m, krabice pod omítku, pneumatický zvedák, stavební ochrana, upevňovací materiál, ovládací tlačítko</t>
  </si>
  <si>
    <t>-806220717</t>
  </si>
  <si>
    <t>721174045</t>
  </si>
  <si>
    <t>Potrubí kanalizační z PP připojovací systém HT DN 100</t>
  </si>
  <si>
    <t>-1246904942</t>
  </si>
  <si>
    <t>721194104</t>
  </si>
  <si>
    <t>Vyvedení a upevnění odpadních výpustek DN 40</t>
  </si>
  <si>
    <t>-1560586779</t>
  </si>
  <si>
    <t>721194105</t>
  </si>
  <si>
    <t>Vyvedení a upevnění odpadních výpustek DN 50</t>
  </si>
  <si>
    <t>167788816</t>
  </si>
  <si>
    <t>721194109</t>
  </si>
  <si>
    <t>Vyvedení a upevnění odpadních výpustek DN 100</t>
  </si>
  <si>
    <t>-1066072766</t>
  </si>
  <si>
    <t>721273152</t>
  </si>
  <si>
    <t>Hlavice ventilační polypropylen PP DN 75</t>
  </si>
  <si>
    <t>-439072893</t>
  </si>
  <si>
    <t>721273153pc1</t>
  </si>
  <si>
    <t>kalich na úkapy PP 32 se zápachovou uzávěrkou</t>
  </si>
  <si>
    <t>1562165810</t>
  </si>
  <si>
    <t>721273153pc2</t>
  </si>
  <si>
    <t>podomítková vodní zápach uzávěrka pro odvod kondenzátu s přidanou mechanickou zápach uzávěrkou d32</t>
  </si>
  <si>
    <t>1188542586</t>
  </si>
  <si>
    <t>721274103</t>
  </si>
  <si>
    <t>Přivzdušňovací ventil venkovní odpadních potrubí DN 110</t>
  </si>
  <si>
    <t>1591308459</t>
  </si>
  <si>
    <t>721274121</t>
  </si>
  <si>
    <t>Přivzdušňovací ventil vnitřní odpadních potrubí  DN 50PP/ABS, kryt 125/125 hl. 100 mm</t>
  </si>
  <si>
    <t>1111563601</t>
  </si>
  <si>
    <t>721290123</t>
  </si>
  <si>
    <t>Zkouška těsnosti potrubí kanalizace kouřem do DN 300</t>
  </si>
  <si>
    <t>1417819940</t>
  </si>
  <si>
    <t>998721101</t>
  </si>
  <si>
    <t>Přesun hmot tonážní pro vnitřní kanalizace v objektech v do 6 m</t>
  </si>
  <si>
    <t>2039686501</t>
  </si>
  <si>
    <t>722</t>
  </si>
  <si>
    <t>Zdravotechnika - vnitřní vodovod</t>
  </si>
  <si>
    <t>721174025pc1</t>
  </si>
  <si>
    <t>pozinkovaný žlab + upevňovací materiál</t>
  </si>
  <si>
    <t>-2077956409</t>
  </si>
  <si>
    <t>722130801</t>
  </si>
  <si>
    <t>Demontáž potrubí ocelové pozinkované závitové do DN 25</t>
  </si>
  <si>
    <t>-1833514541</t>
  </si>
  <si>
    <t>722130803</t>
  </si>
  <si>
    <t>Demontáž potrubí ocelové pozinkované závitové do DN 50</t>
  </si>
  <si>
    <t>-553656334</t>
  </si>
  <si>
    <t>722130916</t>
  </si>
  <si>
    <t>Potrubí pozinkované závitové přeřezání ocelové trubky do DN 50</t>
  </si>
  <si>
    <t>-1477016596</t>
  </si>
  <si>
    <t>722174022</t>
  </si>
  <si>
    <t>Potrubí vodovodní plastové PPR svar polyfuze PN 20 D 20 x 3,4 mm</t>
  </si>
  <si>
    <t>1338317200</t>
  </si>
  <si>
    <t>722174023</t>
  </si>
  <si>
    <t>Potrubí vodovodní plastové PPR svar polyfuze PN 20 D 25 x 4,2 mm</t>
  </si>
  <si>
    <t>483313795</t>
  </si>
  <si>
    <t>722174024</t>
  </si>
  <si>
    <t>Potrubí vodovodní plastové PPR svar polyfuze PN 20 D 32 x5,4 mm</t>
  </si>
  <si>
    <t>1677776457</t>
  </si>
  <si>
    <t>722174025</t>
  </si>
  <si>
    <t>Potrubí vodovodní plastové PPR svar polyfuze PN 20 D 40 x 6,7 mm</t>
  </si>
  <si>
    <t>-358610718</t>
  </si>
  <si>
    <t>722181223</t>
  </si>
  <si>
    <t>Ochrana kanalizačního potrubí přilepenými termoizolačními trubicemi z PE tl do 9 mm DN do 63 mm</t>
  </si>
  <si>
    <t>64392439</t>
  </si>
  <si>
    <t>722181231</t>
  </si>
  <si>
    <t>Ochrana vodovodního potrubí přilepenými termoizolačními trubicemi z PE tl do 13 mm DN do 22 mm</t>
  </si>
  <si>
    <t>764392320</t>
  </si>
  <si>
    <t>722181232</t>
  </si>
  <si>
    <t>Ochrana vodovodního potrubí přilepenými termoizolačními trubicemi z PE tl do 13 mm DN do 45 mm</t>
  </si>
  <si>
    <t>705960878</t>
  </si>
  <si>
    <t>722181245</t>
  </si>
  <si>
    <t>Ochrana kanalizačního potrubí přilepenými termoizolačními trubicemi z PE tl do 20 mm DN do 110 mm</t>
  </si>
  <si>
    <t>210804260</t>
  </si>
  <si>
    <t>722181252</t>
  </si>
  <si>
    <t>Ochrana vodovodního potrubí přilepenými termoizolačními trubicemi z PE tl do 25 mm DN do 45 mm</t>
  </si>
  <si>
    <t>-2052071127</t>
  </si>
  <si>
    <t>722181252pc1</t>
  </si>
  <si>
    <t>izolační pouzdra d 21 tl.40 mm s povrchovou úpravou AL fólií</t>
  </si>
  <si>
    <t>-1410679918</t>
  </si>
  <si>
    <t>722181252pc2</t>
  </si>
  <si>
    <t>izolační pouzdra d 27 tl. 40 mm s povrchovou úpravou s AL fólií</t>
  </si>
  <si>
    <t>-1866704747</t>
  </si>
  <si>
    <t>722181252pc4</t>
  </si>
  <si>
    <t>izolační pouzdra d 44 tl. 40 mm s povrchovou úpravou s AL fólií</t>
  </si>
  <si>
    <t>683668346</t>
  </si>
  <si>
    <t>722181812</t>
  </si>
  <si>
    <t>Demontáž plstěných pásů z trub do D 50</t>
  </si>
  <si>
    <t>-230250855</t>
  </si>
  <si>
    <t>722190401</t>
  </si>
  <si>
    <t>Vyvedení a upevnění výpustku do DN 25</t>
  </si>
  <si>
    <t>1137633582</t>
  </si>
  <si>
    <t>722190402</t>
  </si>
  <si>
    <t>Vyvedení a upevnění výpustku do DN 50</t>
  </si>
  <si>
    <t>-923362112</t>
  </si>
  <si>
    <t>722220851</t>
  </si>
  <si>
    <t>Demontáž armatur závitových s jedním závitem G do 3/4</t>
  </si>
  <si>
    <t>1685951232</t>
  </si>
  <si>
    <t>722220855</t>
  </si>
  <si>
    <t>Demontáž armatur závitových s jedním závitem G do 2 1/2</t>
  </si>
  <si>
    <t>147753285</t>
  </si>
  <si>
    <t>722220861</t>
  </si>
  <si>
    <t>Demontáž armatur závitových se dvěma závity G do 3/4</t>
  </si>
  <si>
    <t>-1023659796</t>
  </si>
  <si>
    <t>722220864</t>
  </si>
  <si>
    <t>Demontáž armatur závitových se dvěma závity G 2</t>
  </si>
  <si>
    <t>-272909270</t>
  </si>
  <si>
    <t>722231072</t>
  </si>
  <si>
    <t>Ventil zpětný G 1/2 PN 10 do 110°C se dvěma závity</t>
  </si>
  <si>
    <t>-1450575495</t>
  </si>
  <si>
    <t>722231072pc1</t>
  </si>
  <si>
    <t>filtrball 1/2</t>
  </si>
  <si>
    <t>1731048639</t>
  </si>
  <si>
    <t>722231072pc8</t>
  </si>
  <si>
    <t>cirkulační čerpado 1/2" pro TV se spínacími hodinami</t>
  </si>
  <si>
    <t>-52442296</t>
  </si>
  <si>
    <t>722231075</t>
  </si>
  <si>
    <t>Ventil zpětný G 5/4 PN 10 do 110°C se dvěma závity</t>
  </si>
  <si>
    <t>-1462506824</t>
  </si>
  <si>
    <t>722231222</t>
  </si>
  <si>
    <t>Ventil pojistný mosazný G 3/4 PN 6 do 100°C k bojleru s vnitřním x vnějším závitem</t>
  </si>
  <si>
    <t>-1177412567</t>
  </si>
  <si>
    <t>722232043</t>
  </si>
  <si>
    <t>Kohout kulový přímý G 1/2 PN 42 do 185°C vnitřní závit</t>
  </si>
  <si>
    <t>1923410738</t>
  </si>
  <si>
    <t>722232044</t>
  </si>
  <si>
    <t>Kohout kulový přímý G 3/4 PN 42 do 185°C vnitřní závit</t>
  </si>
  <si>
    <t>-37688784</t>
  </si>
  <si>
    <t>722232046</t>
  </si>
  <si>
    <t>Kohout kulový přímý G 5/4 PN 42 do 185°C vnitřní závit</t>
  </si>
  <si>
    <t>1107033664</t>
  </si>
  <si>
    <t>722232064</t>
  </si>
  <si>
    <t>Kohout kulový přímý G 5/4 PN 42 do 185°C vnitřní závit s vypouštěním</t>
  </si>
  <si>
    <t>-1852254352</t>
  </si>
  <si>
    <t>722254115</t>
  </si>
  <si>
    <t>Hydrantová skříň vnitřní s výzbrojí D 25 tvarově stálá hadice 30m</t>
  </si>
  <si>
    <t>soubor</t>
  </si>
  <si>
    <t>-689592677</t>
  </si>
  <si>
    <t>722290226</t>
  </si>
  <si>
    <t>Zkouška těsnosti vodovodního potrubí závitového do DN 50</t>
  </si>
  <si>
    <t>-1113302257</t>
  </si>
  <si>
    <t>722290234</t>
  </si>
  <si>
    <t>Proplach a dezinfekce vodovodního potrubí do DN 80</t>
  </si>
  <si>
    <t>1666840653</t>
  </si>
  <si>
    <t>998722102</t>
  </si>
  <si>
    <t>Přesun hmot tonážní pro vnitřní vodovod v objektech v do 12 m</t>
  </si>
  <si>
    <t>1640041221</t>
  </si>
  <si>
    <t>725</t>
  </si>
  <si>
    <t>Zdravotechnika - zařizovací předměty</t>
  </si>
  <si>
    <t>725110811</t>
  </si>
  <si>
    <t>Demontáž klozetů splachovací s nádrží</t>
  </si>
  <si>
    <t>-1831703574</t>
  </si>
  <si>
    <t>725111131</t>
  </si>
  <si>
    <t>Splachovač nádržkový plastový vysokopoložený</t>
  </si>
  <si>
    <t>-1089804975</t>
  </si>
  <si>
    <t>725112022</t>
  </si>
  <si>
    <t>Klozet keramický závěsný na nosné stěny s hlubokým splachováním odpad vodorovný</t>
  </si>
  <si>
    <t>-1274280638</t>
  </si>
  <si>
    <t>725119125</t>
  </si>
  <si>
    <t>Montáž klozetových mís závěsných na nosné stěny</t>
  </si>
  <si>
    <t>456608324</t>
  </si>
  <si>
    <t>642360510</t>
  </si>
  <si>
    <t>klozet keramický závěsný hluboké splachování handicap (OLYMP 820642) bílý</t>
  </si>
  <si>
    <t>-22398965</t>
  </si>
  <si>
    <t>725121525</t>
  </si>
  <si>
    <t>Pisoárový záchodek automatický s radarovým senzorem</t>
  </si>
  <si>
    <t>1933304109</t>
  </si>
  <si>
    <t>725121525pc1</t>
  </si>
  <si>
    <t>napájecí zdroj 50 VA - 230/12 V, 50 Hz</t>
  </si>
  <si>
    <t>-240057927</t>
  </si>
  <si>
    <t>725130811</t>
  </si>
  <si>
    <t>Demontáž pisoárových stání s nádrží jednodílných</t>
  </si>
  <si>
    <t>-889112093</t>
  </si>
  <si>
    <t>725210821</t>
  </si>
  <si>
    <t>Demontáž umyvadel bez výtokových armatur</t>
  </si>
  <si>
    <t>-821777818</t>
  </si>
  <si>
    <t>725211623</t>
  </si>
  <si>
    <t>Umyvadlo keramické připevněné na stěnu šrouby bílé se sloupem na sifon 600 mm</t>
  </si>
  <si>
    <t>-536849489</t>
  </si>
  <si>
    <t>725211681</t>
  </si>
  <si>
    <t>Umyvadlo keramické zdravotní připevněné na stěnu šrouby bílé 640 mm</t>
  </si>
  <si>
    <t>1625532629</t>
  </si>
  <si>
    <t>725310823</t>
  </si>
  <si>
    <t>Demontáž dřez jednoduchý vestavěný v kuchyňských sestavách bez výtokových armatur</t>
  </si>
  <si>
    <t>803158229</t>
  </si>
  <si>
    <t>725311121</t>
  </si>
  <si>
    <t>Dřez jednoduchý nerezový se zápachovou uzávěrkou s odkapávací plochou</t>
  </si>
  <si>
    <t>-1267944024</t>
  </si>
  <si>
    <t>725311131</t>
  </si>
  <si>
    <t>Dřez dvojitý nerezový se zápachovou uzávěrkou nástavný</t>
  </si>
  <si>
    <t>-128447500</t>
  </si>
  <si>
    <t>725330820</t>
  </si>
  <si>
    <t>Demontáž výlevka diturvitová</t>
  </si>
  <si>
    <t>490992253</t>
  </si>
  <si>
    <t>725331111</t>
  </si>
  <si>
    <t>Výlevka bez výtokových armatur keramická se sklopnou plastovou mřížkou 425 mm</t>
  </si>
  <si>
    <t>-1436993688</t>
  </si>
  <si>
    <t>725530823</t>
  </si>
  <si>
    <t>Demontáž ohřívač elektrický tlakový do 200 litrů</t>
  </si>
  <si>
    <t>1800284245</t>
  </si>
  <si>
    <t>725532124</t>
  </si>
  <si>
    <t>Elektrický ohřívač zásobníkový akumulační závěsný svislý 160 l / 2,2kW</t>
  </si>
  <si>
    <t>-254233424</t>
  </si>
  <si>
    <t>725813111</t>
  </si>
  <si>
    <t>Ventil rohový bez připojovací trubičky nebo flexi hadičky G 1/2</t>
  </si>
  <si>
    <t>259975976</t>
  </si>
  <si>
    <t>725820801</t>
  </si>
  <si>
    <t>Demontáž baterie nástěnné do G 3 / 4</t>
  </si>
  <si>
    <t>608716258</t>
  </si>
  <si>
    <t>725821316</t>
  </si>
  <si>
    <t>Baterie dřezové nástěnné pákové s otáčivým plochým ústím a délkou ramínka 300 mm</t>
  </si>
  <si>
    <t>-1735498481</t>
  </si>
  <si>
    <t>725821326</t>
  </si>
  <si>
    <t>Baterie dřezové stojánkové pákové s otáčivým kulatým ústím a délkou ramínka 265 mm</t>
  </si>
  <si>
    <t>518568725</t>
  </si>
  <si>
    <t>725822611</t>
  </si>
  <si>
    <t>Baterie umyvadlové stojánkové pákové bez výpusti</t>
  </si>
  <si>
    <t>-1211961110</t>
  </si>
  <si>
    <t>725980122</t>
  </si>
  <si>
    <t>větrací mřížka 30/30</t>
  </si>
  <si>
    <t>-430289260</t>
  </si>
  <si>
    <t>725980123</t>
  </si>
  <si>
    <t>Dvířka 20/20</t>
  </si>
  <si>
    <t>909710486</t>
  </si>
  <si>
    <t>998725102</t>
  </si>
  <si>
    <t>Přesun hmot tonážní pro zařizovací předměty v objektech v do 12 m</t>
  </si>
  <si>
    <t>1271673887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</si>
  <si>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</si>
  <si>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</si>
  <si>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</si>
  <si>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</si>
  <si>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-1587135956</t>
  </si>
  <si>
    <t>726191001</t>
  </si>
  <si>
    <t>Zvukoizolační souprava pro klozet a bidet</t>
  </si>
  <si>
    <t>-594064134</t>
  </si>
  <si>
    <t>726191002</t>
  </si>
  <si>
    <t>Souprava pro předstěnovou montáž</t>
  </si>
  <si>
    <t>-843500675</t>
  </si>
  <si>
    <t>998726112</t>
  </si>
  <si>
    <t>Přesun hmot tonážní pro instalační prefabrikáty v objektech v do 12 m</t>
  </si>
  <si>
    <t>2101593842</t>
  </si>
  <si>
    <t>05n - Elektroinstalace</t>
  </si>
  <si>
    <t>D1 - Rozváděče</t>
  </si>
  <si>
    <t xml:space="preserve">    D1 RMS2 - Rozvaděč RMS2</t>
  </si>
  <si>
    <t xml:space="preserve">    D1 RG - Rozvaděč RG</t>
  </si>
  <si>
    <t>D3 - Parap. kanál včetně příslušenství, podlahové krabice</t>
  </si>
  <si>
    <t>D4 - Přístroje (spínače, zásuvky), krabice a další</t>
  </si>
  <si>
    <t>D5 - Instalační vodiče (vč. ukončení), trubky, žlaby</t>
  </si>
  <si>
    <t>D6 - Hlavní  a doplňující pospojování</t>
  </si>
  <si>
    <t>D7 - Hromosvod, uzemnění</t>
  </si>
  <si>
    <t>D8 - Zemní práce</t>
  </si>
  <si>
    <t>D9 - Revize, demontáže, stavební přípomoci, další činnosti</t>
  </si>
  <si>
    <t>Rozváděče</t>
  </si>
  <si>
    <t>Montáž rozváděče RMS2</t>
  </si>
  <si>
    <t>1530385120</t>
  </si>
  <si>
    <t>Montáž rozváděče RG</t>
  </si>
  <si>
    <t>-57499323</t>
  </si>
  <si>
    <t>D1 RMS2</t>
  </si>
  <si>
    <t>Rozvaděč RMS2</t>
  </si>
  <si>
    <t>1.1</t>
  </si>
  <si>
    <t>rozvodnice oceloplechová zapuštěná (Z), 168 modulů, š=550,v=1250, hl=150mm, In=40A</t>
  </si>
  <si>
    <t>-1660701136</t>
  </si>
  <si>
    <t>16.1</t>
  </si>
  <si>
    <t>pojistkový odpojovač PV10 s pojistkou 4AgG</t>
  </si>
  <si>
    <t>-38924040</t>
  </si>
  <si>
    <t>18.1</t>
  </si>
  <si>
    <t>řadová svorka RS2,5</t>
  </si>
  <si>
    <t>-1860025102</t>
  </si>
  <si>
    <t>2.1</t>
  </si>
  <si>
    <t>spínač trojpólový 40A</t>
  </si>
  <si>
    <t>-1740901453</t>
  </si>
  <si>
    <t>3.1</t>
  </si>
  <si>
    <t>přepěťová ochrana 3-p typ 1+2 12,5kA</t>
  </si>
  <si>
    <t>352446794</t>
  </si>
  <si>
    <t>4.1</t>
  </si>
  <si>
    <t>jistič jednopólový 6A/B/1 - 10kA</t>
  </si>
  <si>
    <t>1548348327</t>
  </si>
  <si>
    <t>5.1</t>
  </si>
  <si>
    <t>jistič jednopólový 10A/B/1 - 10kA</t>
  </si>
  <si>
    <t>-1825464780</t>
  </si>
  <si>
    <t>6.1</t>
  </si>
  <si>
    <t>jistič jednopólový 16A/B/1 - 10kA</t>
  </si>
  <si>
    <t>770433862</t>
  </si>
  <si>
    <t>Pol1</t>
  </si>
  <si>
    <t>jistič jednopólový 0,5A/C/1 - 10kA</t>
  </si>
  <si>
    <t>1644346455</t>
  </si>
  <si>
    <t>Pol10</t>
  </si>
  <si>
    <t>stykač dvoupólový 20A - 1/0, ovlád. napětí 230V</t>
  </si>
  <si>
    <t>-594389831</t>
  </si>
  <si>
    <t>Pol11</t>
  </si>
  <si>
    <t>stykač dvoupólový 20A - 2/0, ovlád. napětí 230V</t>
  </si>
  <si>
    <t>-1026920709</t>
  </si>
  <si>
    <t>Pol12</t>
  </si>
  <si>
    <t>stykač dvoupólový 20A - 4/0, ovlád. napětí 230V</t>
  </si>
  <si>
    <t>390964359</t>
  </si>
  <si>
    <t>Pol13</t>
  </si>
  <si>
    <t>přepínač sítí manuální 4.pólový - 400V AC, 40A</t>
  </si>
  <si>
    <t>598259358</t>
  </si>
  <si>
    <t>Pol14</t>
  </si>
  <si>
    <t>přepínač 1-0-2 kolébkový In=10A, 230V AC na DIN lištu</t>
  </si>
  <si>
    <t>1164813255</t>
  </si>
  <si>
    <t>Pol15</t>
  </si>
  <si>
    <t>signálka LED zelená na DIN lištu - 230V AC</t>
  </si>
  <si>
    <t>816997721</t>
  </si>
  <si>
    <t>Pol16</t>
  </si>
  <si>
    <t>spínací hodiny digitální týdenní jednokanálové 230V AC/16A</t>
  </si>
  <si>
    <t>-1495686689</t>
  </si>
  <si>
    <t>Pol17</t>
  </si>
  <si>
    <t>větrná automatika včetně čidla ( montáž čidla viz silnoproud)</t>
  </si>
  <si>
    <t>1223408935</t>
  </si>
  <si>
    <t>Pol18</t>
  </si>
  <si>
    <t>transformátor bezpečnostní - 240V/24V AC, 100VA - na DIN lištu</t>
  </si>
  <si>
    <t>3914043</t>
  </si>
  <si>
    <t>Pol2</t>
  </si>
  <si>
    <t>jistič jednopólový 1A/C/1 - 10kA</t>
  </si>
  <si>
    <t>1348110638</t>
  </si>
  <si>
    <t>Pol3</t>
  </si>
  <si>
    <t>jistič jednopólový 8A/C/1 - 10kA</t>
  </si>
  <si>
    <t>-1891809707</t>
  </si>
  <si>
    <t>Pol4</t>
  </si>
  <si>
    <t>jistič jednopólový 10A/C/1 - 10kA</t>
  </si>
  <si>
    <t>212589064</t>
  </si>
  <si>
    <t>Pol5</t>
  </si>
  <si>
    <t>jistič jednopólový 16A/C/1 - 10kA</t>
  </si>
  <si>
    <t>-83194482</t>
  </si>
  <si>
    <t>Pol6</t>
  </si>
  <si>
    <t>jistič trojpólový 10A/C/3 - 10kA</t>
  </si>
  <si>
    <t>1866413129</t>
  </si>
  <si>
    <t>Pol7</t>
  </si>
  <si>
    <t>jednotka pomocných kontaktů k jističi</t>
  </si>
  <si>
    <t>-497466611</t>
  </si>
  <si>
    <t>Pol8</t>
  </si>
  <si>
    <t>proud. chránič 2-pól. s nadpr. ochranou 10A/B/1N/30mA/AC - 10kA</t>
  </si>
  <si>
    <t>-717919418</t>
  </si>
  <si>
    <t>Pol9</t>
  </si>
  <si>
    <t>proudový chránič 4 pólový 40A -  30mA - charakteristika AC-G</t>
  </si>
  <si>
    <t>-1862698279</t>
  </si>
  <si>
    <t>D1 RG</t>
  </si>
  <si>
    <t>Rozvaděč RG</t>
  </si>
  <si>
    <t>Pol19</t>
  </si>
  <si>
    <t>rozvodnice plastová nástěnná s průhlednými dveřmi (P), 14 modulů, š=362,v=250, hl=104mm, In=32A, IP40</t>
  </si>
  <si>
    <t>1505392038</t>
  </si>
  <si>
    <t>Pol20</t>
  </si>
  <si>
    <t>spínač trojpólový 32A</t>
  </si>
  <si>
    <t>33172972</t>
  </si>
  <si>
    <t>Pol21</t>
  </si>
  <si>
    <t>přepěťová ochrana 4-pólová typ 1+2</t>
  </si>
  <si>
    <t>293459099</t>
  </si>
  <si>
    <t>Pol22</t>
  </si>
  <si>
    <t>jistič trojpólový 32A/B/3 - 10kA</t>
  </si>
  <si>
    <t>-1489706443</t>
  </si>
  <si>
    <t>Parap. kanál včetně příslušenství, podlahové krabice</t>
  </si>
  <si>
    <t>Parapetní kanál plastový dvoukomorový 158x64mm bílý včetně spojovacího krytu, stínící přepážky a spojky stínících přepážek</t>
  </si>
  <si>
    <t>-478170052</t>
  </si>
  <si>
    <t>Vnitřní roh parapetního kanálu</t>
  </si>
  <si>
    <t>-85027497</t>
  </si>
  <si>
    <t>Průchodkový kryt parapetního kanálu</t>
  </si>
  <si>
    <t>1128295572</t>
  </si>
  <si>
    <t>Zásuvka - modul 45x45x38mm 250V AC/16A s ochr. kolíkem - bílá</t>
  </si>
  <si>
    <t>-1762000762</t>
  </si>
  <si>
    <t>Zásuvka - modul 45x45x38mm 250V AC/16A s ochr. kolíkem - červená</t>
  </si>
  <si>
    <t>-1843454686</t>
  </si>
  <si>
    <t>Modul přepěťové ochrany SPD3 pro zásuvku 250V AC/16A</t>
  </si>
  <si>
    <t>1376041313</t>
  </si>
  <si>
    <t>Montáž parapetního kanálu</t>
  </si>
  <si>
    <t>-930297598</t>
  </si>
  <si>
    <t>Montáž zásuvky do parapetního kanálu</t>
  </si>
  <si>
    <t>1223752329</t>
  </si>
  <si>
    <t>Montáž modulu přepěťové ochrany SPD3 pro zásuvku 250V AC/16A</t>
  </si>
  <si>
    <t>-124555683</t>
  </si>
  <si>
    <t>Podlahová krabice pro 12 modulů přístrojů 45x45mm komplet (krabice, víko, samonivel. sada, 2x rámeček 6x45x45) s 8-mi zásuvkami 250V AC/16A (4xbílá+4xčervená) a 1ks přepěť. ochrany</t>
  </si>
  <si>
    <t>-1642663388</t>
  </si>
  <si>
    <t>Montáž podlahové krabice včetně vnitřního zapojení silové části</t>
  </si>
  <si>
    <t>1433031323</t>
  </si>
  <si>
    <t>D4</t>
  </si>
  <si>
    <t>Přístroje (spínače, zásuvky), krabice a další</t>
  </si>
  <si>
    <t>Spínač jednopólový 230V/10A IP20 kompletní - bílý</t>
  </si>
  <si>
    <t>-2044680610</t>
  </si>
  <si>
    <t>Spínač sériový 230V/10A IP20 kompletní - bílý</t>
  </si>
  <si>
    <t>326074822</t>
  </si>
  <si>
    <t>Přepínač střídavý 230V/10A IP20 kompletní - bílý</t>
  </si>
  <si>
    <t>-1513625739</t>
  </si>
  <si>
    <t>Přepínač střídavý 230V/10A IP20 kompletní - barevně odlišený od spín. osv.</t>
  </si>
  <si>
    <t>-1341539996</t>
  </si>
  <si>
    <t>Přepínač křížový 230V/10A IP20 kompletní - bílý</t>
  </si>
  <si>
    <t>-102082253</t>
  </si>
  <si>
    <t>Ovladač 1/0+1/0 (dvojité tlačítko) 230V/10A IP20 kompletní - bílý</t>
  </si>
  <si>
    <t>-225076883</t>
  </si>
  <si>
    <t>Přepínač střídavý 230V/10A IP44 zapuštěný kompletní - bílý</t>
  </si>
  <si>
    <t>-2060935152</t>
  </si>
  <si>
    <t>Montáž spínačů a tlačítek</t>
  </si>
  <si>
    <t>2014730490</t>
  </si>
  <si>
    <t>Zásuvka 230V/16A IP20 kompletní - bílá</t>
  </si>
  <si>
    <t>-836829805</t>
  </si>
  <si>
    <t>Dvojzásuvka 230V/16A IP20 kompletní - bílá</t>
  </si>
  <si>
    <t>-1652547002</t>
  </si>
  <si>
    <t>Zásuvka 230V/16A IP20 s přepěť. ochranou kompletní - bílá</t>
  </si>
  <si>
    <t>1940919838</t>
  </si>
  <si>
    <t>Dvojzásuvka 230V/16A IP20 s přepěť. ochranou kompletní - bílá</t>
  </si>
  <si>
    <t>-281452920</t>
  </si>
  <si>
    <t>Zásuvka 230V/16A IP44 zapuštěná kompletní - bílá</t>
  </si>
  <si>
    <t>1160267249</t>
  </si>
  <si>
    <t>Montáž jednofázových zásuvek</t>
  </si>
  <si>
    <t>-501059246</t>
  </si>
  <si>
    <t>Dvojité zapojení zásuvek</t>
  </si>
  <si>
    <t>-1625661617</t>
  </si>
  <si>
    <t>Krabice přístrojová univerzální KU1901</t>
  </si>
  <si>
    <t>-1377896754</t>
  </si>
  <si>
    <t>Krabice přístrojová hluboká 60mm (KPR68_KA)</t>
  </si>
  <si>
    <t>1787939998</t>
  </si>
  <si>
    <t>Montážní deska do zateplení - (pod nástěnnou přívodku a větrné čidlo)</t>
  </si>
  <si>
    <t>1586777109</t>
  </si>
  <si>
    <t>Přístrojová krabice do zateplení do tl. 200mm</t>
  </si>
  <si>
    <t>-637926208</t>
  </si>
  <si>
    <t>Montáž přístrojových krabic a krabic a desek do zateplení</t>
  </si>
  <si>
    <t>21082304</t>
  </si>
  <si>
    <t>Víčko přístrojové krabice KU1901</t>
  </si>
  <si>
    <t>-422918488</t>
  </si>
  <si>
    <t>Krabicová svorka 4x2,5mm2</t>
  </si>
  <si>
    <t>1915963133</t>
  </si>
  <si>
    <t>Krabice rozvodná kompletní (krabice+víčko+svorkovnice)</t>
  </si>
  <si>
    <t>-1267721403</t>
  </si>
  <si>
    <t>Krabice rozvodná IP44 kompletní</t>
  </si>
  <si>
    <t>1270020728</t>
  </si>
  <si>
    <t>Montáž rozvodných krabic</t>
  </si>
  <si>
    <t>-968073572</t>
  </si>
  <si>
    <t>Pohybové čidlo stropní - 230V/10A - spínací člen spínací relé</t>
  </si>
  <si>
    <t>219140925</t>
  </si>
  <si>
    <t>Montáž pohybového čidla</t>
  </si>
  <si>
    <t>271922965</t>
  </si>
  <si>
    <t>Řídící jednotka pohonu žaluzie do hluboké krabice (CŘJ)</t>
  </si>
  <si>
    <t>1397005831</t>
  </si>
  <si>
    <t>Montáž řídící jednotky pohonu žaluzie</t>
  </si>
  <si>
    <t>-374361056</t>
  </si>
  <si>
    <t>Připojení pohonu venkovní žaluzie</t>
  </si>
  <si>
    <t>-2139327273</t>
  </si>
  <si>
    <t>Nástěnná přívodka 400V AC, 32A, 5.pól., IP67</t>
  </si>
  <si>
    <t>697333498</t>
  </si>
  <si>
    <t>Montáž nástěnné přívodky</t>
  </si>
  <si>
    <t>-1866127556</t>
  </si>
  <si>
    <t>Prostorový termostat dle legendy v příloze</t>
  </si>
  <si>
    <t>-1636192375</t>
  </si>
  <si>
    <t>Montáž prostorového termostatu</t>
  </si>
  <si>
    <t>-460599726</t>
  </si>
  <si>
    <t>Odpojení a opět. připojení venk. světelného čidla při zateplování pláště</t>
  </si>
  <si>
    <t>2071805980</t>
  </si>
  <si>
    <t>Odpojení konvektorů M1.5 a M1.6 z krabice A6</t>
  </si>
  <si>
    <t>1802874340</t>
  </si>
  <si>
    <t>Připojení konvektorů M1.5 a M1.6 k novým přívodům a zprovoznění</t>
  </si>
  <si>
    <t>-1944156072</t>
  </si>
  <si>
    <t>Připojení odtahového ventilátoru M3.1</t>
  </si>
  <si>
    <t>777749287</t>
  </si>
  <si>
    <t>Připojení nového el. ohřívače vody na stávající přívod</t>
  </si>
  <si>
    <t>-44796571</t>
  </si>
  <si>
    <t>Montáž větrného čidla (cena je součástí větrné automatiky v RMS2)</t>
  </si>
  <si>
    <t>-597081633</t>
  </si>
  <si>
    <t>Pojistka nožová PNA000-40AgG včetně montáže</t>
  </si>
  <si>
    <t>-103950279</t>
  </si>
  <si>
    <t>D5</t>
  </si>
  <si>
    <t>Instalační vodiče (vč. ukončení), trubky, žlaby</t>
  </si>
  <si>
    <t>Kabel CYKY-O 2x1,5</t>
  </si>
  <si>
    <t>-439603506</t>
  </si>
  <si>
    <t>-1718012499</t>
  </si>
  <si>
    <t>Kabel CYKY-O 3x1,5</t>
  </si>
  <si>
    <t>-1410052382</t>
  </si>
  <si>
    <t>Kabel CYKY-J 5x1,5</t>
  </si>
  <si>
    <t>-104562627</t>
  </si>
  <si>
    <t>Kabel CYKY-J 7x1,5</t>
  </si>
  <si>
    <t>-1789171530</t>
  </si>
  <si>
    <t>Kabel CYKY-J 12x1,5</t>
  </si>
  <si>
    <t>855045838</t>
  </si>
  <si>
    <t>Kabel CYKY-J 3x2,5</t>
  </si>
  <si>
    <t>141407688</t>
  </si>
  <si>
    <t>Kabel CYKY-J 5x6</t>
  </si>
  <si>
    <t>2018678188</t>
  </si>
  <si>
    <t>773047372</t>
  </si>
  <si>
    <t>Kabel JYTY-O 2x1</t>
  </si>
  <si>
    <t>287234273</t>
  </si>
  <si>
    <t>Kabel JYTY-O 3x1</t>
  </si>
  <si>
    <t>-930044936</t>
  </si>
  <si>
    <t>Montáž sdělovacích vodičů pevně</t>
  </si>
  <si>
    <t>-58881953</t>
  </si>
  <si>
    <t>Trubka  instalační ohebná MONOFLEX Dn32</t>
  </si>
  <si>
    <t>-1433009502</t>
  </si>
  <si>
    <t>Montáž instalační trubky pevně</t>
  </si>
  <si>
    <t>1364414765</t>
  </si>
  <si>
    <t>Kovový kabelový drátěný žlab 50x50mm s příslušenstvím (závěsy, spojky)</t>
  </si>
  <si>
    <t>-2040530512</t>
  </si>
  <si>
    <t>Kovový kabelový drátěný žlab 100x50mm s příslušenstvím (závěsy, spojky)</t>
  </si>
  <si>
    <t>-709652582</t>
  </si>
  <si>
    <t>Montáž drátěného kabelového žlabu</t>
  </si>
  <si>
    <t>1187429389</t>
  </si>
  <si>
    <t>D6</t>
  </si>
  <si>
    <t>Hlavní  a doplňující pospojování</t>
  </si>
  <si>
    <t>Vodič CY 4zž</t>
  </si>
  <si>
    <t>-1972530661</t>
  </si>
  <si>
    <t>Vodič CY 10zž</t>
  </si>
  <si>
    <t>-844735334</t>
  </si>
  <si>
    <t>Vodič CY 16zž</t>
  </si>
  <si>
    <t>-1452645134</t>
  </si>
  <si>
    <t>Vodič CY 25zž</t>
  </si>
  <si>
    <t>-1565432760</t>
  </si>
  <si>
    <t>Montáž vodiče pro pospojování včetně ukončení</t>
  </si>
  <si>
    <t>1323043958</t>
  </si>
  <si>
    <t>Ekvipotenciální svorkovnice (standard EPS2) v KO125</t>
  </si>
  <si>
    <t>2091772209</t>
  </si>
  <si>
    <t>Ekvipotenciální svorkovnice (standard EPS4c) s krytem</t>
  </si>
  <si>
    <t>-1509726738</t>
  </si>
  <si>
    <t>Montáž ekvipotenciální svorkovnice</t>
  </si>
  <si>
    <t>611072349</t>
  </si>
  <si>
    <t>Svorka uzemňovací (na potrubí, konstrukci) včetně pásku Cu</t>
  </si>
  <si>
    <t>389222170</t>
  </si>
  <si>
    <t>Montáž uzemňovacích svorek</t>
  </si>
  <si>
    <t>-849039732</t>
  </si>
  <si>
    <t>D7</t>
  </si>
  <si>
    <t>Hromosvod, uzemnění</t>
  </si>
  <si>
    <t>Drát AlMgSi8 (0,135kg/m)</t>
  </si>
  <si>
    <t>620663909</t>
  </si>
  <si>
    <t>Ocelový drát pozinkovaný FeZn d=10mm (0,62kg/m)</t>
  </si>
  <si>
    <t>1039288302</t>
  </si>
  <si>
    <t>Podpěra vedení do zdiva PV1p-30 - plastová</t>
  </si>
  <si>
    <t>1117104368</t>
  </si>
  <si>
    <t>Hmoždinka do zateplení</t>
  </si>
  <si>
    <t>-1798495429</t>
  </si>
  <si>
    <t>Jímací tyč JR4,0AlMgSi</t>
  </si>
  <si>
    <t>-1451418151</t>
  </si>
  <si>
    <t>Držák jímací tyče na krov DJ4h</t>
  </si>
  <si>
    <t>-2128652845</t>
  </si>
  <si>
    <t>Držák jímací tyče na krov DJ4d</t>
  </si>
  <si>
    <t>-281541827</t>
  </si>
  <si>
    <t>Svorka SJ1 - pozinkovaná ocel</t>
  </si>
  <si>
    <t>62193111</t>
  </si>
  <si>
    <t>Svorka univerzální SU - pozinkovaná ocel</t>
  </si>
  <si>
    <t>-1175821856</t>
  </si>
  <si>
    <t>Svorka zkušební SZa</t>
  </si>
  <si>
    <t>-210022635</t>
  </si>
  <si>
    <t>Svorka páska-drát SR3b - pozinkovaná ocel</t>
  </si>
  <si>
    <t>-1723860401</t>
  </si>
  <si>
    <t>Svorka SO pro přichycení žlabu</t>
  </si>
  <si>
    <t>-180238144</t>
  </si>
  <si>
    <t>Ochranný úhelník FeZn l=1,7m</t>
  </si>
  <si>
    <t>-798324670</t>
  </si>
  <si>
    <t>Držák ochranného úhelníku do zdiva</t>
  </si>
  <si>
    <t>-2024279929</t>
  </si>
  <si>
    <t>Montáž ochranného úhelníku</t>
  </si>
  <si>
    <t>-548424588</t>
  </si>
  <si>
    <t>Štítek pro označení svodu</t>
  </si>
  <si>
    <t>1785158490</t>
  </si>
  <si>
    <t>Montáž AlMgSi8 a AlMgSi8/11 PVC pevně</t>
  </si>
  <si>
    <t>1340120244</t>
  </si>
  <si>
    <t>Montáž FeZn d=10mm volně</t>
  </si>
  <si>
    <t>-1870376813</t>
  </si>
  <si>
    <t>Montáž jímací tyče</t>
  </si>
  <si>
    <t>938408594</t>
  </si>
  <si>
    <t>Montáž svorek SU, SR, SO (u svorek SR včetně ochrany proti korozi)</t>
  </si>
  <si>
    <t>-889831316</t>
  </si>
  <si>
    <t>Manžeta proti stékání dešťové vody po svodu</t>
  </si>
  <si>
    <t>1835993517</t>
  </si>
  <si>
    <t>Krabice do zateplení 156x196mm - pro instalaci zkušební svorky</t>
  </si>
  <si>
    <t>-1672955054</t>
  </si>
  <si>
    <t>Montáž krabice do zateplení</t>
  </si>
  <si>
    <t>1323847124</t>
  </si>
  <si>
    <t>Pomocný  materiál</t>
  </si>
  <si>
    <t>-1713491395</t>
  </si>
  <si>
    <t>D8</t>
  </si>
  <si>
    <t>Vytýčení trasy</t>
  </si>
  <si>
    <t>-594668796</t>
  </si>
  <si>
    <t>Výkop rýhy 35x70cm, zemina tř. 3</t>
  </si>
  <si>
    <t>980090681</t>
  </si>
  <si>
    <t>Zához rýhy 35x70cm,zemina tř. 3</t>
  </si>
  <si>
    <t>-1827167163</t>
  </si>
  <si>
    <t>Výkop jámy pro odhalení uzemnění a připojení uzem. vývodů - zemina třídy 3 - 0,37m3</t>
  </si>
  <si>
    <t>191888380</t>
  </si>
  <si>
    <t>Zához jámy - zemina třídy 3 - 0,37m3</t>
  </si>
  <si>
    <t>-1623054833</t>
  </si>
  <si>
    <t>Provizorní úprava terénu</t>
  </si>
  <si>
    <t>-819342535</t>
  </si>
  <si>
    <t>Odvoz zeminy - naložení, rozhoz, úprava povrchu</t>
  </si>
  <si>
    <t>-1978648705</t>
  </si>
  <si>
    <t>D9</t>
  </si>
  <si>
    <t>-1700131766</t>
  </si>
  <si>
    <t>Zajištění bezproudého stavu</t>
  </si>
  <si>
    <t>-1233869622</t>
  </si>
  <si>
    <t>Demontáž stávajícího rozváděče RMS2, úprava a označení zachovávaných vývodů</t>
  </si>
  <si>
    <t>177312690</t>
  </si>
  <si>
    <t>Úpravy v rozváděčích elektricky propojených s RMS2</t>
  </si>
  <si>
    <t>1945463869</t>
  </si>
  <si>
    <t>Demontáž rušených přístrojů, vedení a stávajícího rozváděče M+R v kuchyňce</t>
  </si>
  <si>
    <t>614620539</t>
  </si>
  <si>
    <t>Připojování nových vývodů do stávajících instalačních krabic</t>
  </si>
  <si>
    <t>793866977</t>
  </si>
  <si>
    <t>Zapojení zachovávaných obvodů do nového rozváděče RMS2</t>
  </si>
  <si>
    <t>1779923723</t>
  </si>
  <si>
    <t>Demontáž stávacícího hromosvodu</t>
  </si>
  <si>
    <t>1200520139</t>
  </si>
  <si>
    <t>Stavební přípomoci - kapsy pro krabice, drážky ve zdivu, prostupy</t>
  </si>
  <si>
    <t>-851666780</t>
  </si>
  <si>
    <t>Koordinace s ostatními profesemi (ZT, ÚT, stavební část)</t>
  </si>
  <si>
    <t>-147921701</t>
  </si>
  <si>
    <t>Zakreslení skutečného stavu do technické dokumentace</t>
  </si>
  <si>
    <t>1240177672</t>
  </si>
  <si>
    <t>-754472598</t>
  </si>
  <si>
    <t>06n - Slaboproud</t>
  </si>
  <si>
    <t>Úroveň 3:</t>
  </si>
  <si>
    <t>01 - Strukturovaná kabeláž</t>
  </si>
  <si>
    <t xml:space="preserve">    742 - Elektroinstalace - slaboproud</t>
  </si>
  <si>
    <t xml:space="preserve">    RD01 - Datový rozvaděč RD01</t>
  </si>
  <si>
    <t xml:space="preserve">    OST - Ostatní</t>
  </si>
  <si>
    <t>742</t>
  </si>
  <si>
    <t>Elektroinstalace - slaboproud</t>
  </si>
  <si>
    <t>RD01</t>
  </si>
  <si>
    <t>Datový rozvaděč RD01</t>
  </si>
  <si>
    <t>RS.249045</t>
  </si>
  <si>
    <t>19“ rozvaděč rozebíratelný 45U š.800mm hl.1000mm, svařované části spojitelné šrouby, IP20, nosnost až 400 kg, Odnímatelné bočnice a zadní kryt</t>
  </si>
  <si>
    <t>-1702532894</t>
  </si>
  <si>
    <t>INT.86033053</t>
  </si>
  <si>
    <t>Vertikální vyvazovací žlab 45U kovový pozink 120x50mm, k uchycení, uspořádání a vedení kabelů ve stojanových rozvaděčích</t>
  </si>
  <si>
    <t>1502582698</t>
  </si>
  <si>
    <t>742330002</t>
  </si>
  <si>
    <t>Montáž strukturované kabeláže rozvaděče stojanového</t>
  </si>
  <si>
    <t>-145809156</t>
  </si>
  <si>
    <t>SKS1942102</t>
  </si>
  <si>
    <t>Policka 1U/450mm,pevná 19", nosnost 40kg, nízký profil</t>
  </si>
  <si>
    <t>-499234063</t>
  </si>
  <si>
    <t>742330021</t>
  </si>
  <si>
    <t>Montáž strukturované kabeláže příslušenství a ostatní práce k rozvaděčům police</t>
  </si>
  <si>
    <t>743241882</t>
  </si>
  <si>
    <t>SKS1942104</t>
  </si>
  <si>
    <t>19“ rozvodný panel 1U; 7 x zásuvka podle ČSN, max. 16 A; kabel 3 x 1,5 mm, 2 m + zástrčka univerzál CZ-DE max. 16 A; bleskojistka; podsvícený vypínač s bezpečnostním krytem; RAL 9005</t>
  </si>
  <si>
    <t>-211649018</t>
  </si>
  <si>
    <t>742330022</t>
  </si>
  <si>
    <t>Montáž strukturované kabeláže příslušenství a ostatní práce k rozvaděčům napájecího panelu</t>
  </si>
  <si>
    <t>-1134106581</t>
  </si>
  <si>
    <t>SKS1942106</t>
  </si>
  <si>
    <t>19" vyvaz.panel, 5x kovové oko 110mm, výška 1U, barva šedá</t>
  </si>
  <si>
    <t>1283502312</t>
  </si>
  <si>
    <t>742330023</t>
  </si>
  <si>
    <t>Montáž strukturované kabeláže příslušenství a ostatní práce k rozvaděčům vyvazovacíhoho panelu 1U</t>
  </si>
  <si>
    <t>810585457</t>
  </si>
  <si>
    <t>1296522</t>
  </si>
  <si>
    <t>Optická vana výsuvná bez čelního panelu, Barva: bílá Velikost: 19", 1U</t>
  </si>
  <si>
    <t>-1693095600</t>
  </si>
  <si>
    <t>1296523</t>
  </si>
  <si>
    <t>Čelní panel pro optickou vanu, 19", 1U, pro max. 24 SC</t>
  </si>
  <si>
    <t>-253430180</t>
  </si>
  <si>
    <t>SKS1942115</t>
  </si>
  <si>
    <t>Kazeta pro uložení 12 svárů Materiál - plast, Možnost sestavení do bloku, ochrana svárů, max. 45 mm, 2x držák svarů 6 vláken, víko</t>
  </si>
  <si>
    <t>-103286410</t>
  </si>
  <si>
    <t>MAF.200518002</t>
  </si>
  <si>
    <t>Záslepka do SC portu</t>
  </si>
  <si>
    <t>1538954038</t>
  </si>
  <si>
    <t>SKS1942112</t>
  </si>
  <si>
    <t>Optická vana (222 31-0011.R00 )</t>
  </si>
  <si>
    <t>794114456</t>
  </si>
  <si>
    <t>MAF.20201008001</t>
  </si>
  <si>
    <t>Optický box nástěnný, neosazený pro 24 x SC adaptérů uzamykatelný, 305x240x50 mm</t>
  </si>
  <si>
    <t>-1651657518</t>
  </si>
  <si>
    <t>742330003</t>
  </si>
  <si>
    <t>Montáž strukturované kabeláže rozvaděče optického nástěnného</t>
  </si>
  <si>
    <t>1912549812</t>
  </si>
  <si>
    <t>SKS1942116</t>
  </si>
  <si>
    <t>Optická spojka SC-Simplex, zircon, SM, modrá</t>
  </si>
  <si>
    <t>-907645791</t>
  </si>
  <si>
    <t>SKS1942117</t>
  </si>
  <si>
    <t>Spojka optického vlákna do panelu ( 222 31-0021.R00 )</t>
  </si>
  <si>
    <t>509719948</t>
  </si>
  <si>
    <t>SKS1942118</t>
  </si>
  <si>
    <t>Pigtail SC 9/125µm OS2, Easy Strip, délka 2m, žlutá</t>
  </si>
  <si>
    <t>-2046814231</t>
  </si>
  <si>
    <t>SKS1942119</t>
  </si>
  <si>
    <t>Teplem smrštitelná ochrana l = 45 mm</t>
  </si>
  <si>
    <t>792821436</t>
  </si>
  <si>
    <t>SKS1942120</t>
  </si>
  <si>
    <t>Svar opt.vlákna vč.ochrany a pigtailu, první svar (222 31-0031.R00  )</t>
  </si>
  <si>
    <t>-1956243373</t>
  </si>
  <si>
    <t>SKS1942121</t>
  </si>
  <si>
    <t>Svar opt.vlákna vč.ochrany a pigtailu, další svar (222 31-0032.R00  )</t>
  </si>
  <si>
    <t>518680399</t>
  </si>
  <si>
    <t>HZS4232.001</t>
  </si>
  <si>
    <t>Hodinové zúčtovací sazby ostatních profesí revizní a kontrolní činnost technik odborný - Vyhotovení protokolu o měření optických kabelů</t>
  </si>
  <si>
    <t>1750360672</t>
  </si>
  <si>
    <t>SKS1942141</t>
  </si>
  <si>
    <t>Mikro Kabel optický G.652D 12x9/125 SM OS2</t>
  </si>
  <si>
    <t>-873892679</t>
  </si>
  <si>
    <t>220182036</t>
  </si>
  <si>
    <t>Zafukování optického kabelu do trubky z HDPE</t>
  </si>
  <si>
    <t>-1220269693</t>
  </si>
  <si>
    <t>SKS1942122</t>
  </si>
  <si>
    <t>19" patchpanel ISDN, 50xRJ-45 UTP, 3,6 / 4,5, 1U, RAL 7035</t>
  </si>
  <si>
    <t>-496471948</t>
  </si>
  <si>
    <t>SKS1942124</t>
  </si>
  <si>
    <t>Patch panel (222 29-0971.R00 )</t>
  </si>
  <si>
    <t>-120288028</t>
  </si>
  <si>
    <t>SKS1942125</t>
  </si>
  <si>
    <t>Kabelová forma přes 0,5 m do 50x2 (222300048R00)</t>
  </si>
  <si>
    <t>711954303</t>
  </si>
  <si>
    <t>SKS1942127</t>
  </si>
  <si>
    <t>Stejnosm.měření na metal.míst.sděl.kabelu, 1.měř. (222 17-0001.R00  )</t>
  </si>
  <si>
    <t>pár</t>
  </si>
  <si>
    <t>1850160149</t>
  </si>
  <si>
    <t>SKS1942128</t>
  </si>
  <si>
    <t>Stejnosm.měření na met.míst.sděl.kabelu,další měř. (222 17-0002.R00  )</t>
  </si>
  <si>
    <t>-1133910493</t>
  </si>
  <si>
    <t>SKS1942129</t>
  </si>
  <si>
    <t>19" patchpanel kompaktní, 24xRJ-45 UTP Cat.6  (třída E) 250 MHz, 1U, RAL 7035 šedá, zářezové svorkovnice typu KRONE LSA, pro kabely s průměrem vodiče AWG 26 – AWG 22, zapojení TIA 568 A/B, montážní sada součástí balení, normy ISO/IEC 11801, ČSN EN 50173-1</t>
  </si>
  <si>
    <t>2062352688</t>
  </si>
  <si>
    <t>SKS1942124.1</t>
  </si>
  <si>
    <t>-59942527</t>
  </si>
  <si>
    <t>742330052</t>
  </si>
  <si>
    <t>Montáž strukturované kabeláže zásuvek datových popis portů patchpanelu</t>
  </si>
  <si>
    <t>-55108636</t>
  </si>
  <si>
    <t>SKS1942130</t>
  </si>
  <si>
    <t>Vypáskování kabelů v rozvaděči (222 29-3001.R00 )</t>
  </si>
  <si>
    <t>243289442</t>
  </si>
  <si>
    <t>SKS1942131</t>
  </si>
  <si>
    <t>Kabelová forma UTP - včetně odstranění pláště kabelu, očištění, vyformování, zapojení, prozvonění a značení kabelu. (222300201R00)</t>
  </si>
  <si>
    <t>-581328175</t>
  </si>
  <si>
    <t>SKS1942132</t>
  </si>
  <si>
    <t>Měření do protokolu (222 29-3012.R00 )</t>
  </si>
  <si>
    <t>-1503980570</t>
  </si>
  <si>
    <t>SKS1942133</t>
  </si>
  <si>
    <t>Propojovací kabel, Cat.6 250MHz, nestíněný U/UTP, 2xRJ-45, délka 1m,barva šedá, PVC plášť</t>
  </si>
  <si>
    <t>1891495625</t>
  </si>
  <si>
    <t>SKS1942134</t>
  </si>
  <si>
    <t>Propojovací kabel, Cat.6 250MHz, nestíněný U/UTP, 2xRJ-45, délka 2m,barva šedá, PVC plášť</t>
  </si>
  <si>
    <t>1529054234</t>
  </si>
  <si>
    <t>SKS1942135</t>
  </si>
  <si>
    <t>Propojovací kabel, Cat.6 250MHz, nestíněný U/UTP, 2xRJ-45, délka 3m,barva šedá, PVC plášť</t>
  </si>
  <si>
    <t>-125454554</t>
  </si>
  <si>
    <t>SKS1942136</t>
  </si>
  <si>
    <t>Propojovací kabel, Cat.6 250MHz, nestíněný U/UTP, 2xRJ-45, délka 5m,barva šedá, PVC plášť</t>
  </si>
  <si>
    <t>817557113</t>
  </si>
  <si>
    <t>SKS1942137</t>
  </si>
  <si>
    <t>Kabel U/UTP Cat.6 4x2xAWG23 300 MHz, LS0H modrý, Eca</t>
  </si>
  <si>
    <t>1023005429</t>
  </si>
  <si>
    <t>742121001</t>
  </si>
  <si>
    <t>Montáž kabelů sdělovacích pro vnitřní rozvody počtu žil do 15</t>
  </si>
  <si>
    <t>570617764</t>
  </si>
  <si>
    <t>SKS1942138</t>
  </si>
  <si>
    <t>Keystone modul RJ45 nestíněný,Cat.6 de-embedded, beznástrojové provedení, zářezová svorkovnice typu 110, IDC, třída E dle ISO/IEC 11801 a ČSN EN50173-1, průměr vodiče AWG 24/1 – AWG 22/1, zapojení TIA 568 A/B</t>
  </si>
  <si>
    <t>21774670</t>
  </si>
  <si>
    <t>SKS1942139</t>
  </si>
  <si>
    <t>Datová zásuvka 45x22,5,mod.,neos., pro 1 keystone, 45°,RAL 9010</t>
  </si>
  <si>
    <t>-1997123194</t>
  </si>
  <si>
    <t>1212402</t>
  </si>
  <si>
    <t>Kryt zásuvky komunikační s popisovým polem, s kovovým upevňovacím třmenem, barva bílá / bílá</t>
  </si>
  <si>
    <t>-1655624024</t>
  </si>
  <si>
    <t>1185230</t>
  </si>
  <si>
    <t>Maska nosná s 1 otvorem pro 1 komunikační zásuvku Modular Jack RJ s otvory dle ČSN EN 60 603-7</t>
  </si>
  <si>
    <t>-120178541</t>
  </si>
  <si>
    <t>1183495</t>
  </si>
  <si>
    <t>Maska nosná se 2 otvory pro 2 komunikační zásuvky Modular Jack RJ s otvory dle ČSN EN 60 603-7</t>
  </si>
  <si>
    <t>880758158</t>
  </si>
  <si>
    <t>1184645</t>
  </si>
  <si>
    <t>Rámeček jednonásobný, barva bílá / bílá</t>
  </si>
  <si>
    <t>963804501</t>
  </si>
  <si>
    <t>1143256</t>
  </si>
  <si>
    <t>KONEKTOR RJ45 CAT6 UTP 8P8C KRJ45/6SLD</t>
  </si>
  <si>
    <t>-535846167</t>
  </si>
  <si>
    <t>742330041</t>
  </si>
  <si>
    <t>Montáž strukturované kabeláže zásuvek datových pod omítku, do nábytku, do parapetního žlabu nebo podlahové krabice jednozásuvky</t>
  </si>
  <si>
    <t>-1914102997</t>
  </si>
  <si>
    <t>742330042</t>
  </si>
  <si>
    <t>Montáž strukturované kabeláže zásuvek datových pod omítku, do nábytku, do parapetního žlabu nebo podlahové krabice dvouzásuvky</t>
  </si>
  <si>
    <t>-1479230261</t>
  </si>
  <si>
    <t>742330051</t>
  </si>
  <si>
    <t>Montáž strukturované kabeláže zásuvek datových popis portu zásuvky</t>
  </si>
  <si>
    <t>2041919082</t>
  </si>
  <si>
    <t>OST</t>
  </si>
  <si>
    <t>2207028</t>
  </si>
  <si>
    <t>Svazkový kabelový držák 15x kabel 3x1,5, pásově zinkováno</t>
  </si>
  <si>
    <t>262144</t>
  </si>
  <si>
    <t>-303689150</t>
  </si>
  <si>
    <t>2207036</t>
  </si>
  <si>
    <t>Svazkový kabelový držák 30x kabel 3x1,5, pásově zinkováno</t>
  </si>
  <si>
    <t>-227482408</t>
  </si>
  <si>
    <t>742110161</t>
  </si>
  <si>
    <t>Montáž kabelového žlabu spony pro uchycení kabelů</t>
  </si>
  <si>
    <t>852684909</t>
  </si>
  <si>
    <t>34571063</t>
  </si>
  <si>
    <t>Ohebná elektroinstalační trubka PE, pr. 28,5/22,9 mm, mechanická odolnost 125N/5cm, bílá</t>
  </si>
  <si>
    <t>1191724539</t>
  </si>
  <si>
    <t>1217417</t>
  </si>
  <si>
    <t>Ohebná elektroinstalační trubka PVC, pr. 50/39,6 mm, mechanická odolnost 750N/5cm, tmavě šedá</t>
  </si>
  <si>
    <t>-416184448</t>
  </si>
  <si>
    <t>1232210</t>
  </si>
  <si>
    <t>Ohebná elektroinstalační trubka PE, pr. 40/31,2 mm, mechanická odolnost 320N/5cm, oranžová</t>
  </si>
  <si>
    <t>-1668617127</t>
  </si>
  <si>
    <t>742110001</t>
  </si>
  <si>
    <t>Montáž trubek elektroinstalačních plastových ohebných uložených pod omítku včetně zasekání</t>
  </si>
  <si>
    <t>-1371191517</t>
  </si>
  <si>
    <t>10.075.033</t>
  </si>
  <si>
    <t>Lišta LHD 40x40 vkládací bílá 2m Včetně příslušenství a tvarových prvků.</t>
  </si>
  <si>
    <t>592419405</t>
  </si>
  <si>
    <t>742110041</t>
  </si>
  <si>
    <t>Montáž lišt elektroinstalačních vkládacích</t>
  </si>
  <si>
    <t>-321901204</t>
  </si>
  <si>
    <t>SKS1942146</t>
  </si>
  <si>
    <t>Mikrotrubička 12/8 zodolněná, oranžová s drážkovanou vnitřní stěnou, s kluzkou vrstvou, určeny pro přímou instalaci (bez další ochranné trubky), vysokohustotní polyethylen (PE-HD)</t>
  </si>
  <si>
    <t>1574915931</t>
  </si>
  <si>
    <t>MAF.200518003</t>
  </si>
  <si>
    <t>Mikrotrubička LSFH 10/8 primární, bílá</t>
  </si>
  <si>
    <t>116228549</t>
  </si>
  <si>
    <t>742110013</t>
  </si>
  <si>
    <t>Montáž trubek elektroinstalačních plastových tuhých pro vnitřní rozvody pro optická vlákna</t>
  </si>
  <si>
    <t>-1794468611</t>
  </si>
  <si>
    <t>MAF.200517004</t>
  </si>
  <si>
    <t>Redukce mikrotrubičky 12/10 (8) mm, přímá</t>
  </si>
  <si>
    <t>2021804401</t>
  </si>
  <si>
    <t>ALT.47190</t>
  </si>
  <si>
    <t>Spojka mikrotrubiček vnější pr. 10mm, přímá průhledná LBK, GASBLOCK plynotěsně utěšňující průchozí kabel utažením</t>
  </si>
  <si>
    <t>-65004687</t>
  </si>
  <si>
    <t>1185969</t>
  </si>
  <si>
    <t>Bezhalogenová ohebná dvouplášťová korugovaná chránička 63/52mm, pro mechanickou ochranu všech druhů energetických a telekomunikačních vedení, zatahovací drát nebo provázek, spojka, při použití těsnicího kroužku IP 67, červená</t>
  </si>
  <si>
    <t>-899300409</t>
  </si>
  <si>
    <t>460520173</t>
  </si>
  <si>
    <t>Montáž trubek ochranných uložených volně do rýhy plastových ohebných, vnitřního průměru přes 50 do 90 mm</t>
  </si>
  <si>
    <t>2023745217</t>
  </si>
  <si>
    <t>SKS.200518005</t>
  </si>
  <si>
    <t>Aktivní těsnění prostupů a spár. Těsnící hmota k utěsnění kabelových a trubních prostupů. kartuše hmotnosti 0,33 kg</t>
  </si>
  <si>
    <t>-408260434</t>
  </si>
  <si>
    <t>JTA.0013702.URS</t>
  </si>
  <si>
    <t>Výstražná fólie z polyethylenu šíře 33cm</t>
  </si>
  <si>
    <t>-518027749</t>
  </si>
  <si>
    <t>210021063</t>
  </si>
  <si>
    <t>Ostatní elektromontážní doplňkové práce osazení výstražné fólie z PVC</t>
  </si>
  <si>
    <t>1237062864</t>
  </si>
  <si>
    <t>460010024</t>
  </si>
  <si>
    <t>Vytyčení trasy vedení kabelového (podzemního) v zastavěném prostoru</t>
  </si>
  <si>
    <t>km</t>
  </si>
  <si>
    <t>1474707326</t>
  </si>
  <si>
    <t>460030193</t>
  </si>
  <si>
    <t>Přípravné terénní práce řezání spár v podkladu nebo krytu živičném, tloušťky přes 10 do 15 cm</t>
  </si>
  <si>
    <t>-2023096787</t>
  </si>
  <si>
    <t>460030173</t>
  </si>
  <si>
    <t>Přípravné terénní práce odstranění podkladu nebo krytu komunikace včetně rozpojení na kusy a zarovnání styčné spáry ze živice, tloušťky přes 10 do 15 cm</t>
  </si>
  <si>
    <t>-563046736</t>
  </si>
  <si>
    <t>460150173</t>
  </si>
  <si>
    <t>Hloubení zapažených i nezapažených kabelových rýh ručně včetně urovnání dna s přemístěním výkopku do vzdálenosti 3 m od okraje jámy nebo naložením na dopravní prostředek šířky 35 cm, hloubky 90 cm, v hornině třídy 3</t>
  </si>
  <si>
    <t>1598790419</t>
  </si>
  <si>
    <t>460421182</t>
  </si>
  <si>
    <t>Kabelové lože včetně podsypu, zhutnění a urovnání povrchu z písku nebo štěrkopísku tloušťky 10 cm nad kabel zakryté plastovou fólií, šířky lože přes 25 do 50 cm</t>
  </si>
  <si>
    <t>-1873362859</t>
  </si>
  <si>
    <t>460560173</t>
  </si>
  <si>
    <t>Zásyp kabelových rýh ručně s uložením výkopku ve vrstvách včetně zhutnění a urovnání povrchu šířky 35 cm hloubky 90 cm, v hornině třídy 3</t>
  </si>
  <si>
    <t>1759238348</t>
  </si>
  <si>
    <t>460650054</t>
  </si>
  <si>
    <t>Vozovky a chodníky zřízení podkladní vrstvy včetně rozprostření a úpravy podkladu ze štěrkodrti, včetně zhutnění, tloušťky přes 15 do 20 cm</t>
  </si>
  <si>
    <t>-1100720001</t>
  </si>
  <si>
    <t>460650073</t>
  </si>
  <si>
    <t>Vozovky a chodníky zřízení podkladní vrstvy včetně rozprostření a úpravy podkladu z kameniva obalovaného asfaltem včetně zhutnění, tloušťky přes 10 do 15 cm</t>
  </si>
  <si>
    <t>195409223</t>
  </si>
  <si>
    <t>1212052</t>
  </si>
  <si>
    <t>Krabice přístrojová - hloubka 66mm, průměr 73mm, vnitřní hloubka 65mm, spojení v souvislou řadu s roztečí 71 mm, pro přístroje s velkou hloubkou, materiál plast</t>
  </si>
  <si>
    <t>1635808985</t>
  </si>
  <si>
    <t>1185836</t>
  </si>
  <si>
    <t>Krabice pod omítku s víčkem  - hloubka 70mm, rozměr 128x128mm, vnitřní hloubka 68mm, materiál plast</t>
  </si>
  <si>
    <t>-1944608038</t>
  </si>
  <si>
    <t>1191224</t>
  </si>
  <si>
    <t>Krabice pod omítku s víčkem  - hloubka 79mm, rozměr 234x176mm, materiál plast</t>
  </si>
  <si>
    <t>251256768</t>
  </si>
  <si>
    <t>742110501</t>
  </si>
  <si>
    <t>Montáž krabic elektroinstalačních s víčkem zapuštěných plastových včetně zasekání odbočných kruhových</t>
  </si>
  <si>
    <t>542168969</t>
  </si>
  <si>
    <t>742110502</t>
  </si>
  <si>
    <t>Montáž krabic elektroinstalačních s víčkem zapuštěných plastových včetně zasekání odbočných čtyřhranných</t>
  </si>
  <si>
    <t>1282402760</t>
  </si>
  <si>
    <t>1500211</t>
  </si>
  <si>
    <t>Montážní deska 238x238mm pro instalaci elektrických zařízení na zateplené fasády budov tloušťky 50 - 200 mm. Eliminuje vytváření tepelných mostů. Zatížení 40 N ve vzdálenosti 180 mm od stěny</t>
  </si>
  <si>
    <t>50829040</t>
  </si>
  <si>
    <t>1237762</t>
  </si>
  <si>
    <t>KRABICE DO ZATEPLENI 182x142x86-146mm - Pro instalaci do zateplených fasád budov tloušťky 80 - 140 mm, případně jako krabice pod omítku. Nastavitelná hloubka krabice. Sestava obsahuje krabici a rovné víko + nerezové šrouby + těsnění. Robusní konstrukce.</t>
  </si>
  <si>
    <t>-1250849496</t>
  </si>
  <si>
    <t>741112023</t>
  </si>
  <si>
    <t>Montáž krabic elektroinstalačních bez napojení na trubky a lišty, demontáže a montáže víčka a přístroje protahovacích nebo odbočných nástěnných plastových čtyřhranných, vel. do 250x250 mm</t>
  </si>
  <si>
    <t>-1761748979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</si>
  <si>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</si>
  <si>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</si>
  <si>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-2089178549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</si>
  <si>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</si>
  <si>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</si>
  <si>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597520710</t>
  </si>
  <si>
    <t>972054241</t>
  </si>
  <si>
    <t>Vybourání otvorů ve stropech nebo klenbách železobetonových bez odstranění podlahy a násypu, plochy do 0,09 m2, tl. do 150 mm</t>
  </si>
  <si>
    <t>1712229893</t>
  </si>
  <si>
    <t>POM</t>
  </si>
  <si>
    <t>Podružný materiál</t>
  </si>
  <si>
    <t>-623155079</t>
  </si>
  <si>
    <t>998742101</t>
  </si>
  <si>
    <t>Přesun hmot pro slaboproud stanovený z hmotnosti přesunovaného materiálu vodorovná dopravní vzdálenost do 50 m v objektech výšky do 6 m</t>
  </si>
  <si>
    <t>-709481393</t>
  </si>
  <si>
    <t>997013151</t>
  </si>
  <si>
    <t>Vnitrostaveništní doprava suti a vybouraných hmot vodorovně do 50 m svisle s omezením mechanizace pro budovy a haly výšky do 6 m</t>
  </si>
  <si>
    <t>956033137</t>
  </si>
  <si>
    <t>Odvoz suti a vybouraných hmot na skládku nebo meziskládku se složením, na vzdálenost do 1 km</t>
  </si>
  <si>
    <t>-1424866341</t>
  </si>
  <si>
    <t>Odvoz suti a vybouraných hmot na skládku nebo meziskládku se složením, na vzdálenost Příplatek k ceně za každý další i započatý 1 km přes 1 km</t>
  </si>
  <si>
    <t>-335773747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</si>
  <si>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</si>
  <si>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</si>
  <si>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1601689053</t>
  </si>
  <si>
    <t>HZS3221</t>
  </si>
  <si>
    <t>Pomocné práce nespecifikované . Hodinové zúčtovací sazby montáží technologických zařízení na stavebních objektech montér slaboproudých zařízení</t>
  </si>
  <si>
    <t>-1893042402</t>
  </si>
  <si>
    <t>013254000</t>
  </si>
  <si>
    <t>Dokumentace skutečného provedení stavby</t>
  </si>
  <si>
    <t>…</t>
  </si>
  <si>
    <t>1911353031</t>
  </si>
  <si>
    <t>1378365117</t>
  </si>
  <si>
    <t>71492002</t>
  </si>
  <si>
    <t>045002000</t>
  </si>
  <si>
    <t>Kompletační a koordinační činnost</t>
  </si>
  <si>
    <t>-1339312209</t>
  </si>
  <si>
    <t>092203000</t>
  </si>
  <si>
    <t>Náklady na zaškolení</t>
  </si>
  <si>
    <t>1387969444</t>
  </si>
  <si>
    <t>081002000</t>
  </si>
  <si>
    <t>Doprava zaměstnanců</t>
  </si>
  <si>
    <t>-141342988</t>
  </si>
  <si>
    <t>02 - Poplachový zabezpečovací a tísňový systém</t>
  </si>
  <si>
    <t>PZTS2010001</t>
  </si>
  <si>
    <t>Deska ústředny - 8 zón ( s ATZ 16 zón) na desce, max.192 zón, 8 podsystémů, 4-drátová sběrnice BUS, 999 kódů, 2048 událostí, napájení 16Vst / 80VA, výstup AUX max. 2A, výstup BELL max. 2A, ​dobíjení Aku 750mA / 1,5A, možnost Videoverifikace, bezdrátové ne</t>
  </si>
  <si>
    <t>-917139773</t>
  </si>
  <si>
    <t>742220003</t>
  </si>
  <si>
    <t>Montáž ústředny PZTS s komunikátorem na PCO a zdrojem přes 48 do 520 zón a 32 podsystémů</t>
  </si>
  <si>
    <t>830482275</t>
  </si>
  <si>
    <t>742220401</t>
  </si>
  <si>
    <t>Nastavení a oživení PZTS programování základních parametrů ústředny</t>
  </si>
  <si>
    <t>993386280</t>
  </si>
  <si>
    <t>742220402</t>
  </si>
  <si>
    <t>Nastavení a oživení PZTS programování systému na jeden detektor</t>
  </si>
  <si>
    <t>-248414219</t>
  </si>
  <si>
    <t>742220411</t>
  </si>
  <si>
    <t>Nastavení a oživení PZTS oživení systému na jeden detektor</t>
  </si>
  <si>
    <t>682166509</t>
  </si>
  <si>
    <t>742220511</t>
  </si>
  <si>
    <t>Zkoušky a revize PZTS revize výchozí systému PZTS</t>
  </si>
  <si>
    <t>-629422660</t>
  </si>
  <si>
    <t>HZS3221.2</t>
  </si>
  <si>
    <t>Zaškolení obsluhy . Hodinové zúčtovací sazby montáží technologických zařízení na stavebních objektech montér slaboproudých zařízení</t>
  </si>
  <si>
    <t>-470303129</t>
  </si>
  <si>
    <t>PK PZTS</t>
  </si>
  <si>
    <t>Provozní kniha „Poplachového, zabezpečovacího a tísňového systému – PZTS“ (dříve Elektrického zabezpečovacího systému – EZS). Provozní kniha obsahuje tabulky událostí, zaznamenávající poruchy, opravy, poplachy apod., tabulky pro zaznamenání revizí a kontr</t>
  </si>
  <si>
    <t>2099387581</t>
  </si>
  <si>
    <t>PZTS2010002</t>
  </si>
  <si>
    <t>Velký univerzální plechový box s transformátorem 80VA, svorkovnicí a pojistkou pro ústředny PZTS, zemnící svorky s osazenou kabeláží dle normy, možnost použít zámek nebo dvířka zašroubovat, místo pro 7Ah i 17Ah, TAMPER, rozměry v 397 x š 322 x h 90mm.</t>
  </si>
  <si>
    <t>1529141663</t>
  </si>
  <si>
    <t>A1C.E00511</t>
  </si>
  <si>
    <t>Plechový bílý box pro Aku 26Ah s tamperem, rozměry v206 x š215 x h165mm.</t>
  </si>
  <si>
    <t>-1297395095</t>
  </si>
  <si>
    <t>742220051</t>
  </si>
  <si>
    <t>Montáž krabice uložené na omítce</t>
  </si>
  <si>
    <t>-305028561</t>
  </si>
  <si>
    <t>A1C.E00506</t>
  </si>
  <si>
    <t>Akumulátor 12V / 24Ah, nabíjecí proud max. 6A, vliv Teploty na kapacitu baterie: 105% při 40℃  /  85% při 0℃  /  60% při -20℃,  rozměry 166 x 175 x 125mm, hmotnost 7,6 kg, 2-letá záruka, životnost 10let.</t>
  </si>
  <si>
    <t>-237378506</t>
  </si>
  <si>
    <t>742220161</t>
  </si>
  <si>
    <t>Montáž akumulátoru 12V</t>
  </si>
  <si>
    <t>1643842844</t>
  </si>
  <si>
    <t>PZTS2010021</t>
  </si>
  <si>
    <t>IP modul pro komunikaci po LAN / INTERNET pro ústředny PZTS pomocí Cloudu - bez potřeby Veřejné IP adresy. Napájení 11 - 16Vss z konektoru Seriál</t>
  </si>
  <si>
    <t>2112776136</t>
  </si>
  <si>
    <t>742220172.1</t>
  </si>
  <si>
    <t>Montáž komunikátoru ETH do ústředny</t>
  </si>
  <si>
    <t>1023641858</t>
  </si>
  <si>
    <t>PZTS2010020</t>
  </si>
  <si>
    <t>GSM/GPRS komunikátor  v plastovém boxu s integrovanou anténou. Komunikace na PCO v hlasovém kanálu GSM nebo pomocí IPR1024 v pásmu GPRS, SMS zprávy, prodloužení vzdálenosti na max. 300mmezi ústřednou a komunikátorem použitím převodníku, napájení 12 - 16Vs</t>
  </si>
  <si>
    <t>139352101</t>
  </si>
  <si>
    <t>742220172</t>
  </si>
  <si>
    <t>Montáž komunikátoru do ústředny GSM</t>
  </si>
  <si>
    <t>1959948627</t>
  </si>
  <si>
    <t>PZTS2010005</t>
  </si>
  <si>
    <t>Sběrnicový drátový expander - 8 zón (s ATZ 16 zón pouze vybrané modely), 1x PGM výstup (50mA), napájení 11 - 16Vss, odběr max. 31mA, deska bez boxu, rozměry 140 x 45 x 18mm.</t>
  </si>
  <si>
    <t>-1601755503</t>
  </si>
  <si>
    <t>742220031</t>
  </si>
  <si>
    <t>Montáž koncentrátoru nebo expanderu pro PZTS</t>
  </si>
  <si>
    <t>2051831732</t>
  </si>
  <si>
    <t>PZTS2010004</t>
  </si>
  <si>
    <t>LCD alfanumerická klávesnice s modrým podsvícením, česká verze, 1x klávesnicová zóna, 1x PGM na desce, napájení 11-16Vss, odběr 130mA. Nový design.</t>
  </si>
  <si>
    <t>1238467220</t>
  </si>
  <si>
    <t>742220141</t>
  </si>
  <si>
    <t>Montáž klávesnice pro dodanou ústřednu</t>
  </si>
  <si>
    <t>-115104649</t>
  </si>
  <si>
    <t>PZTS2010008</t>
  </si>
  <si>
    <t>Digitální infrapasivní PIR detektor s Quad senzorem, dosah 15x20m vějíř; digitální analýza, ASIC technologie, nastavitelný čítač pulsů, nastavitelná citlivost, imunita proti zvířatům do 25 kg, polokulovitá čočka, odběr 10mA, +5 až +50°</t>
  </si>
  <si>
    <t>-1129971280</t>
  </si>
  <si>
    <t>PZTS2010009</t>
  </si>
  <si>
    <t>Duální detektor pohybu (PIR+MW) s Quad senzorem, dosah 15m, PET imunita do 25 kg, ASIC analýza signálu, digitální zpracování signálu, oba systémy mají oddělené nastavení citlivosti, odběr 25mA,  -10 až +50°C</t>
  </si>
  <si>
    <t>271895288</t>
  </si>
  <si>
    <t>20200430001</t>
  </si>
  <si>
    <t>Stropní PIR detektor s QUAD senzorem, dosah 12,5m průměr při mont. výšce 3,6 m, odběr 18mA, 0 až +50°C. Stupeň zabezpečení 2 - Nízké až střední</t>
  </si>
  <si>
    <t>1599807141</t>
  </si>
  <si>
    <t>742220232</t>
  </si>
  <si>
    <t>Montáž příslušenství pro PZTS detektor na stěnu nebo na strop</t>
  </si>
  <si>
    <t>117168701</t>
  </si>
  <si>
    <t>PZTS2010012</t>
  </si>
  <si>
    <t>Opticko-kouřový požární detektor bez patice s certifikátem EN 54-7, detekční plocha 7,5m, montážní výška max.11m, napájení 8 - 30Vss, odběr 0,075 / 80mA (klid/poplach), IP43,  -30 až +70°C.</t>
  </si>
  <si>
    <t>407435098</t>
  </si>
  <si>
    <t>PZTS2010013</t>
  </si>
  <si>
    <t>Samoresetovaci patice s releovým výstupem NO / NC pro detektory řady ECO 1000. Napájení 9,5 - 15Vss, odběr klidový 0,001mA / max. 4,5mA. Rozměry průměr 102,5mm, výška 33mm.</t>
  </si>
  <si>
    <t>932614728</t>
  </si>
  <si>
    <t>742210121</t>
  </si>
  <si>
    <t>Montáž hlásiče automatického bodového</t>
  </si>
  <si>
    <t>-1621081164</t>
  </si>
  <si>
    <t>742210131</t>
  </si>
  <si>
    <t>Montáž soklu hlásiče nebo patice</t>
  </si>
  <si>
    <t>1988449550</t>
  </si>
  <si>
    <t>PZTS2010014</t>
  </si>
  <si>
    <t>Magnetický kontakt závrtný, plastový, 4-drátový přívod s délkou 3m, ochranná smyčka, rozměry 6mm tělo (10mm ploška) x 20 mm hloubka, spínací vzdálenost 22mm. Stupeň zabezpečení 2 - Nízké až střední</t>
  </si>
  <si>
    <t>-687883436</t>
  </si>
  <si>
    <t>PZTS2010016</t>
  </si>
  <si>
    <t>Svorkovnicová deska se šroubovacími kontakty a kovovým hranatým víkem určena pro zápustnou montáž do krabic KU68. Počet svorek 18 (z toho 2 pro ochranný NC kontakt), barva bílá. Stupeň zabezpečení3 - Středníaž vyskoké</t>
  </si>
  <si>
    <t>36234735</t>
  </si>
  <si>
    <t>742220236</t>
  </si>
  <si>
    <t>Montáž příslušenství pro PZTS magnetický kontakt závrtný čtyřdrátový</t>
  </si>
  <si>
    <t>475298271</t>
  </si>
  <si>
    <t>742220052</t>
  </si>
  <si>
    <t>Montáž krabice s ocelovým štítem proti odvrtání se svorkovnicemi</t>
  </si>
  <si>
    <t>-1561517088</t>
  </si>
  <si>
    <t>PZTS2010017</t>
  </si>
  <si>
    <t>Vnitřní nezálohovaná polarizovaná siréna, . Možnost výběru ze dvou zvuků, nastavitelný výběr z 28 tónů, nastavení hlasitosti pomocí přepínačů, určena pro zápustnou montáž, certifikát 0832-CPD-0138, 9 - 28 Vss,odběr max. 30mA, odběr nom. 18mA, 83 – 102 dB/</t>
  </si>
  <si>
    <t>-1079778891</t>
  </si>
  <si>
    <t>742220255</t>
  </si>
  <si>
    <t>Montáž příslušenství pro PZTS siréna vnitřní pro vyhlášení poplachu</t>
  </si>
  <si>
    <t>252613110</t>
  </si>
  <si>
    <t>PZTS2010018</t>
  </si>
  <si>
    <t>Kabel stíněný - lanko 6 x 0,22mm2 ,každý vodič barevně odlišen, průřez lanka 0,22mm2, pro uložení pod omítku</t>
  </si>
  <si>
    <t>1860026373</t>
  </si>
  <si>
    <t>PZTS2010019</t>
  </si>
  <si>
    <t>Kabel stíněný - lanko 2 x 0,5mm2 + 4 x 0,22mm2, každý vodič barevně odlišen, průřez 0,22mm2 + 2 zesílené vodiče pro napájení 0,5mm2, pro uložení pod omítku</t>
  </si>
  <si>
    <t>1102018541</t>
  </si>
  <si>
    <t>278301661</t>
  </si>
  <si>
    <t>trubka elektroinstalační ohebná z PVC (ČSN) 2323</t>
  </si>
  <si>
    <t>1649728898</t>
  </si>
  <si>
    <t>1264274819</t>
  </si>
  <si>
    <t>808882865</t>
  </si>
  <si>
    <t>-1531411918</t>
  </si>
  <si>
    <t>931030536</t>
  </si>
  <si>
    <t>1241081</t>
  </si>
  <si>
    <t>Krabice pod omítku s víčkem  - hloubka 73mm, rozměr 150x150mm, materiál plast</t>
  </si>
  <si>
    <t>-1130512758</t>
  </si>
  <si>
    <t>-1284553922</t>
  </si>
  <si>
    <t>1135667258</t>
  </si>
  <si>
    <t>-1218379336</t>
  </si>
  <si>
    <t>1389139460</t>
  </si>
  <si>
    <t>-1320345292</t>
  </si>
  <si>
    <t>-1359475423</t>
  </si>
  <si>
    <t>-2100918456</t>
  </si>
  <si>
    <t>-873685897</t>
  </si>
  <si>
    <t>183762175</t>
  </si>
  <si>
    <t>-564796872</t>
  </si>
  <si>
    <t>03 - AV technika</t>
  </si>
  <si>
    <t xml:space="preserve">    02 - Zasedací místnost 120</t>
  </si>
  <si>
    <t xml:space="preserve">    03 - Zasedací místnost 122</t>
  </si>
  <si>
    <t xml:space="preserve">    04 - Společné</t>
  </si>
  <si>
    <t>Zasedací místnost 120</t>
  </si>
  <si>
    <t>KRU.859222001718</t>
  </si>
  <si>
    <t>Optický HDMI Ultra High Speed 4K@60Hz kabel slouží pro spojení dvou audio/video zařízení přes moderní HDMI rozhraní, jako je např. HD-DVD/BluRay přehrávač a LCD/Plazma televizor. kabel přenáší digitální zvuk i obraz a podporuje digitání ochranu obsahu HDC</t>
  </si>
  <si>
    <t>219044477</t>
  </si>
  <si>
    <t>742430031</t>
  </si>
  <si>
    <t>Montáž audiovizuální techniky kabelu HDMI protažením a se zakončením v zásuvce nebo krabici</t>
  </si>
  <si>
    <t>-789345049</t>
  </si>
  <si>
    <t>10.840.678</t>
  </si>
  <si>
    <t>Předkonektorovaná HDMI zásuvka (15 cm), 1 modul (22,5x45mm)</t>
  </si>
  <si>
    <t>-726228369</t>
  </si>
  <si>
    <t>RT222290402R00</t>
  </si>
  <si>
    <t>Zásuvkový modul s koncovkou AV techniky</t>
  </si>
  <si>
    <t>1293876886</t>
  </si>
  <si>
    <t>1252146</t>
  </si>
  <si>
    <t>Multimediální trubka, plastová vlnitá trubka oválného tvaru 92x50, kus 1,5m, pro instalaci pod omítku, do dutých stěn a do zavěšených stropů</t>
  </si>
  <si>
    <t>75723269</t>
  </si>
  <si>
    <t>1288476</t>
  </si>
  <si>
    <t>Koncovka multimediální trubky</t>
  </si>
  <si>
    <t>473240164</t>
  </si>
  <si>
    <t>1288475</t>
  </si>
  <si>
    <t>Vývodka multimediální trubky, bílá</t>
  </si>
  <si>
    <t>679617898</t>
  </si>
  <si>
    <t>11.058.853</t>
  </si>
  <si>
    <t>Spojka multimediální trubky</t>
  </si>
  <si>
    <t>-1132551807</t>
  </si>
  <si>
    <t>11.058.854</t>
  </si>
  <si>
    <t>Oblouk pro multimediální trubku</t>
  </si>
  <si>
    <t>-1218904382</t>
  </si>
  <si>
    <t>-535775534</t>
  </si>
  <si>
    <t>Zasedací místnost 122</t>
  </si>
  <si>
    <t>UNT.201009001</t>
  </si>
  <si>
    <t>Motoricky ovládané promítací plátno 240X179/232X145, ocelový čtvercový tubus, bílá barva, Otáčivý vypínač pod omítku s kombinací nahoru / stát / dolů. Automatické koncové spínače zajišťují bezpečnou obsluhu. Upevňovací elementy posuvné 55 cm po délce tubu</t>
  </si>
  <si>
    <t>717224128</t>
  </si>
  <si>
    <t>UNT.201009002</t>
  </si>
  <si>
    <t>Rám pro vestavbu projekčního plátna 240cm do podhledu Límec rámu překrývá montážní otvor v podhledu. Zátěžová tyč při navinutí plátna uzavírá štěrbinu tubusu. Ocelový plechu 1,5 mm, bílá barva. Montážní sada pro montáž do podhledu.</t>
  </si>
  <si>
    <t>-1656433768</t>
  </si>
  <si>
    <t>742430012</t>
  </si>
  <si>
    <t>Montáž audiovizuální techniky elektrického plátna, upevněného do podhledu</t>
  </si>
  <si>
    <t>1654475221</t>
  </si>
  <si>
    <t>VIW0050080152</t>
  </si>
  <si>
    <t>Stropní reproduktor podhledový - sada 2 reproduktorů Typ reproduktoru 2-cestný - pasivní, Jmenovitý výstupní výkon 60 Watt, Frekvenční odezva 60 - 20000 Hz, Nominální impedance 8 Ohm, Barva Bílá, Rozměry (ŠxHxV) 8.7 cm, Průměr 22.7 cm</t>
  </si>
  <si>
    <t>sada</t>
  </si>
  <si>
    <t>-1303958505</t>
  </si>
  <si>
    <t>742410062</t>
  </si>
  <si>
    <t>Montáž rozhlasu reproduktoru podhledového s krytem</t>
  </si>
  <si>
    <t>-462022334</t>
  </si>
  <si>
    <t>SLP.200521001</t>
  </si>
  <si>
    <t>Profesionální reproduktorový kabel plochý - dvojlinka, průřez 2 x 2,5 mm² / 13 AWG, vysoce flexibilní laněné vodiče z bezkyslíkaté mědi s 210 vlákny o průměru 0,12mm v každém vodiči. Stejnosměrný odpor 0,9 Ohmu / 100m, kapacita vodič/vodič 118pF / 1m @ 1k</t>
  </si>
  <si>
    <t>399401835</t>
  </si>
  <si>
    <t>632819048</t>
  </si>
  <si>
    <t>KRU8592220017200</t>
  </si>
  <si>
    <t>1845973805</t>
  </si>
  <si>
    <t>-2034537129</t>
  </si>
  <si>
    <t>-1323438995</t>
  </si>
  <si>
    <t>-289019431</t>
  </si>
  <si>
    <t>1236468</t>
  </si>
  <si>
    <t>ZÁSUVKA REPRODUKTOROVÁ 1 modul (22,5x45mm), svorky 4mm2</t>
  </si>
  <si>
    <t>-463277188</t>
  </si>
  <si>
    <t>-353012275</t>
  </si>
  <si>
    <t>-523126469</t>
  </si>
  <si>
    <t>56990263</t>
  </si>
  <si>
    <t>1307443738</t>
  </si>
  <si>
    <t>-1867130214</t>
  </si>
  <si>
    <t>-1182483021</t>
  </si>
  <si>
    <t>1332481982</t>
  </si>
  <si>
    <t>-1639263667</t>
  </si>
  <si>
    <t>1386133</t>
  </si>
  <si>
    <t>-109893644</t>
  </si>
  <si>
    <t>-306018067</t>
  </si>
  <si>
    <t>-659471898</t>
  </si>
  <si>
    <t>-942886593</t>
  </si>
  <si>
    <t>04</t>
  </si>
  <si>
    <t>Společné</t>
  </si>
  <si>
    <t>693783809</t>
  </si>
  <si>
    <t>-341736077</t>
  </si>
  <si>
    <t>1832178347</t>
  </si>
  <si>
    <t>869935705</t>
  </si>
  <si>
    <t>1496634110</t>
  </si>
  <si>
    <t>-314855834</t>
  </si>
  <si>
    <t>1351573317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</si>
</sst>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5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 locked="0"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  <protection/>
    </xf>
    <xf numFmtId="49" fontId="39" fillId="0" borderId="23" xfId="0" applyNumberFormat="1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167" fontId="39" fillId="0" borderId="23" xfId="0" applyNumberFormat="1" applyFont="1" applyBorder="1" applyAlignment="1" applyProtection="1">
      <alignment vertical="center"/>
      <protection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166" fontId="26" fillId="0" borderId="21" xfId="0" applyNumberFormat="1" applyFont="1" applyBorder="1" applyAlignment="1" applyProtection="1">
      <alignment vertical="center"/>
      <protection/>
    </xf>
    <xf numFmtId="167" fontId="25" fillId="2" borderId="23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ht="14.4" customHeight="1">
      <c r="B26" s="21"/>
      <c r="C26" s="22"/>
      <c r="D26" s="38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ht="14.4" customHeight="1">
      <c r="B27" s="21"/>
      <c r="C27" s="22"/>
      <c r="D27" s="38" t="s">
        <v>35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ROUND(AG111,2)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2:57" s="1" customFormat="1" ht="6.95" customHeigh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1"/>
    </row>
    <row r="29" spans="2:57" s="1" customFormat="1" ht="25.9" customHeight="1">
      <c r="B29" s="40"/>
      <c r="C29" s="41"/>
      <c r="D29" s="43" t="s">
        <v>36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1"/>
    </row>
    <row r="30" spans="2:57" s="1" customFormat="1" ht="6.95" customHeight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1"/>
    </row>
    <row r="31" spans="2:57" s="1" customFormat="1" ht="12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37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38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39</v>
      </c>
      <c r="AL31" s="46"/>
      <c r="AM31" s="46"/>
      <c r="AN31" s="46"/>
      <c r="AO31" s="46"/>
      <c r="AP31" s="41"/>
      <c r="AQ31" s="41"/>
      <c r="AR31" s="42"/>
      <c r="BE31" s="31"/>
    </row>
    <row r="32" spans="2:57" s="2" customFormat="1" ht="14.4" customHeight="1">
      <c r="B32" s="47"/>
      <c r="C32" s="48"/>
      <c r="D32" s="32" t="s">
        <v>40</v>
      </c>
      <c r="E32" s="48"/>
      <c r="F32" s="32" t="s">
        <v>41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ROUND(AZ94+SUM(CD111:CD115),2)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ROUND(AV94+SUM(BY111:BY115),2)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2:57" s="2" customFormat="1" ht="14.4" customHeight="1">
      <c r="B33" s="47"/>
      <c r="C33" s="48"/>
      <c r="D33" s="48"/>
      <c r="E33" s="48"/>
      <c r="F33" s="32" t="s">
        <v>42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ROUND(BA94+SUM(CE111:CE115),2)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ROUND(AW94+SUM(BZ111:BZ115),2)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2:57" s="2" customFormat="1" ht="14.4" customHeight="1" hidden="1">
      <c r="B34" s="47"/>
      <c r="C34" s="48"/>
      <c r="D34" s="48"/>
      <c r="E34" s="48"/>
      <c r="F34" s="32" t="s">
        <v>43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ROUND(BB94+SUM(CF111:CF115),2)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2:44" s="2" customFormat="1" ht="14.4" customHeight="1" hidden="1">
      <c r="B35" s="47"/>
      <c r="C35" s="48"/>
      <c r="D35" s="48"/>
      <c r="E35" s="48"/>
      <c r="F35" s="32" t="s">
        <v>44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ROUND(BC94+SUM(CG111:CG115),2)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</row>
    <row r="36" spans="2:44" s="2" customFormat="1" ht="14.4" customHeight="1" hidden="1">
      <c r="B36" s="47"/>
      <c r="C36" s="48"/>
      <c r="D36" s="48"/>
      <c r="E36" s="48"/>
      <c r="F36" s="32" t="s">
        <v>45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ROUND(BD94+SUM(CH111:CH115),2)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2:44" s="1" customFormat="1" ht="25.9" customHeight="1">
      <c r="B38" s="40"/>
      <c r="C38" s="53"/>
      <c r="D38" s="54" t="s">
        <v>46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47</v>
      </c>
      <c r="U38" s="55"/>
      <c r="V38" s="55"/>
      <c r="W38" s="55"/>
      <c r="X38" s="57" t="s">
        <v>48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</row>
    <row r="39" spans="2:44" s="1" customFormat="1" ht="6.95" customHeight="1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</row>
    <row r="40" spans="2:44" s="1" customFormat="1" ht="14.4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40"/>
      <c r="C49" s="41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41"/>
      <c r="AQ49" s="41"/>
      <c r="AR49" s="4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40"/>
      <c r="C60" s="41"/>
      <c r="D60" s="62" t="s">
        <v>51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2" t="s">
        <v>52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2" t="s">
        <v>51</v>
      </c>
      <c r="AI60" s="44"/>
      <c r="AJ60" s="44"/>
      <c r="AK60" s="44"/>
      <c r="AL60" s="44"/>
      <c r="AM60" s="62" t="s">
        <v>52</v>
      </c>
      <c r="AN60" s="44"/>
      <c r="AO60" s="44"/>
      <c r="AP60" s="41"/>
      <c r="AQ60" s="41"/>
      <c r="AR60" s="42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40"/>
      <c r="C64" s="41"/>
      <c r="D64" s="60" t="s">
        <v>53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0" t="s">
        <v>54</v>
      </c>
      <c r="AI64" s="61"/>
      <c r="AJ64" s="61"/>
      <c r="AK64" s="61"/>
      <c r="AL64" s="61"/>
      <c r="AM64" s="61"/>
      <c r="AN64" s="61"/>
      <c r="AO64" s="61"/>
      <c r="AP64" s="41"/>
      <c r="AQ64" s="41"/>
      <c r="AR64" s="42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40"/>
      <c r="C75" s="41"/>
      <c r="D75" s="62" t="s">
        <v>51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2" t="s">
        <v>52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2" t="s">
        <v>51</v>
      </c>
      <c r="AI75" s="44"/>
      <c r="AJ75" s="44"/>
      <c r="AK75" s="44"/>
      <c r="AL75" s="44"/>
      <c r="AM75" s="62" t="s">
        <v>52</v>
      </c>
      <c r="AN75" s="44"/>
      <c r="AO75" s="44"/>
      <c r="AP75" s="41"/>
      <c r="AQ75" s="41"/>
      <c r="AR75" s="42"/>
    </row>
    <row r="76" spans="2:44" s="1" customFormat="1" ht="12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</row>
    <row r="77" spans="2:44" s="1" customFormat="1" ht="6.95" customHeight="1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2"/>
    </row>
    <row r="81" spans="2:44" s="1" customFormat="1" ht="6.95" customHeight="1"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2"/>
    </row>
    <row r="82" spans="2:44" s="1" customFormat="1" ht="24.95" customHeight="1">
      <c r="B82" s="40"/>
      <c r="C82" s="23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</row>
    <row r="83" spans="2:44" s="1" customFormat="1" ht="6.95" customHeight="1"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</row>
    <row r="84" spans="2:44" s="3" customFormat="1" ht="12" customHeight="1">
      <c r="B84" s="67"/>
      <c r="C84" s="32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/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</row>
    <row r="85" spans="2:44" s="4" customFormat="1" ht="36.95" customHeight="1">
      <c r="B85" s="70"/>
      <c r="C85" s="71" t="s">
        <v>15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Stavební úpravy objektu 2 v obchodním areálu fy AGRICO v Týništi nad Orlicí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</row>
    <row r="86" spans="2:44" s="1" customFormat="1" ht="6.95" customHeight="1"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</row>
    <row r="87" spans="2:44" s="1" customFormat="1" ht="12" customHeight="1">
      <c r="B87" s="40"/>
      <c r="C87" s="32" t="s">
        <v>19</v>
      </c>
      <c r="D87" s="41"/>
      <c r="E87" s="41"/>
      <c r="F87" s="41"/>
      <c r="G87" s="41"/>
      <c r="H87" s="41"/>
      <c r="I87" s="41"/>
      <c r="J87" s="41"/>
      <c r="K87" s="41"/>
      <c r="L87" s="75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2" t="s">
        <v>21</v>
      </c>
      <c r="AJ87" s="41"/>
      <c r="AK87" s="41"/>
      <c r="AL87" s="41"/>
      <c r="AM87" s="76" t="str">
        <f>IF(AN8="","",AN8)</f>
        <v>4. 2. 2021</v>
      </c>
      <c r="AN87" s="76"/>
      <c r="AO87" s="41"/>
      <c r="AP87" s="41"/>
      <c r="AQ87" s="41"/>
      <c r="AR87" s="42"/>
    </row>
    <row r="88" spans="2:44" s="1" customFormat="1" ht="6.95" customHeight="1"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</row>
    <row r="89" spans="2:56" s="1" customFormat="1" ht="15.15" customHeight="1">
      <c r="B89" s="40"/>
      <c r="C89" s="32" t="s">
        <v>23</v>
      </c>
      <c r="D89" s="41"/>
      <c r="E89" s="41"/>
      <c r="F89" s="41"/>
      <c r="G89" s="41"/>
      <c r="H89" s="41"/>
      <c r="I89" s="41"/>
      <c r="J89" s="41"/>
      <c r="K89" s="41"/>
      <c r="L89" s="68" t="str">
        <f>IF(E11="","",E11)</f>
        <v>Agrico s.r.o.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2" t="s">
        <v>29</v>
      </c>
      <c r="AJ89" s="41"/>
      <c r="AK89" s="41"/>
      <c r="AL89" s="41"/>
      <c r="AM89" s="77" t="str">
        <f>IF(E17="","",E17)</f>
        <v>PT atelier s.r.o.</v>
      </c>
      <c r="AN89" s="68"/>
      <c r="AO89" s="68"/>
      <c r="AP89" s="68"/>
      <c r="AQ89" s="41"/>
      <c r="AR89" s="42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</row>
    <row r="90" spans="2:56" s="1" customFormat="1" ht="15.15" customHeight="1">
      <c r="B90" s="40"/>
      <c r="C90" s="32" t="s">
        <v>27</v>
      </c>
      <c r="D90" s="41"/>
      <c r="E90" s="41"/>
      <c r="F90" s="41"/>
      <c r="G90" s="41"/>
      <c r="H90" s="41"/>
      <c r="I90" s="41"/>
      <c r="J90" s="41"/>
      <c r="K90" s="41"/>
      <c r="L90" s="68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2" t="s">
        <v>32</v>
      </c>
      <c r="AJ90" s="41"/>
      <c r="AK90" s="41"/>
      <c r="AL90" s="41"/>
      <c r="AM90" s="77" t="str">
        <f>IF(E20="","",E20)</f>
        <v xml:space="preserve"> </v>
      </c>
      <c r="AN90" s="68"/>
      <c r="AO90" s="68"/>
      <c r="AP90" s="68"/>
      <c r="AQ90" s="41"/>
      <c r="AR90" s="42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</row>
    <row r="91" spans="2:56" s="1" customFormat="1" ht="10.8" customHeight="1"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</row>
    <row r="92" spans="2:56" s="1" customFormat="1" ht="29.25" customHeight="1">
      <c r="B92" s="40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2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</row>
    <row r="93" spans="2:56" s="1" customFormat="1" ht="10.8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</row>
    <row r="94" spans="2:90" s="5" customFormat="1" ht="32.4" customHeight="1"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ROUND(AG95+AG101,2)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ROUND(AS95+AS101,2)</f>
        <v>0</v>
      </c>
      <c r="AT94" s="111">
        <f>ROUND(SUM(AV94:AW94),2)</f>
        <v>0</v>
      </c>
      <c r="AU94" s="112">
        <f>ROUND(AU95+AU101,5)</f>
        <v>0</v>
      </c>
      <c r="AV94" s="111">
        <f>ROUND(AZ94*L32,2)</f>
        <v>0</v>
      </c>
      <c r="AW94" s="111">
        <f>ROUND(BA94*L33,2)</f>
        <v>0</v>
      </c>
      <c r="AX94" s="111">
        <f>ROUND(BB94*L32,2)</f>
        <v>0</v>
      </c>
      <c r="AY94" s="111">
        <f>ROUND(BC94*L33,2)</f>
        <v>0</v>
      </c>
      <c r="AZ94" s="111">
        <f>ROUND(AZ95+AZ101,2)</f>
        <v>0</v>
      </c>
      <c r="BA94" s="111">
        <f>ROUND(BA95+BA101,2)</f>
        <v>0</v>
      </c>
      <c r="BB94" s="111">
        <f>ROUND(BB95+BB101,2)</f>
        <v>0</v>
      </c>
      <c r="BC94" s="111">
        <f>ROUND(BC95+BC101,2)</f>
        <v>0</v>
      </c>
      <c r="BD94" s="113">
        <f>ROUND(BD95+BD101,2)</f>
        <v>0</v>
      </c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2:91" s="6" customFormat="1" ht="16.5" customHeight="1">
      <c r="B95" s="116"/>
      <c r="C95" s="117"/>
      <c r="D95" s="118" t="s">
        <v>80</v>
      </c>
      <c r="E95" s="118"/>
      <c r="F95" s="118"/>
      <c r="G95" s="118"/>
      <c r="H95" s="118"/>
      <c r="I95" s="119"/>
      <c r="J95" s="118" t="s">
        <v>81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ROUND(SUM(AG96:AG100),2)</f>
        <v>0</v>
      </c>
      <c r="AH95" s="119"/>
      <c r="AI95" s="119"/>
      <c r="AJ95" s="119"/>
      <c r="AK95" s="119"/>
      <c r="AL95" s="119"/>
      <c r="AM95" s="119"/>
      <c r="AN95" s="121">
        <f>SUM(AG95,AT95)</f>
        <v>0</v>
      </c>
      <c r="AO95" s="119"/>
      <c r="AP95" s="119"/>
      <c r="AQ95" s="122" t="s">
        <v>82</v>
      </c>
      <c r="AR95" s="123"/>
      <c r="AS95" s="124">
        <f>ROUND(SUM(AS96:AS100),2)</f>
        <v>0</v>
      </c>
      <c r="AT95" s="125">
        <f>ROUND(SUM(AV95:AW95),2)</f>
        <v>0</v>
      </c>
      <c r="AU95" s="126">
        <f>ROUND(SUM(AU96:AU100),5)</f>
        <v>0</v>
      </c>
      <c r="AV95" s="125">
        <f>ROUND(AZ95*L32,2)</f>
        <v>0</v>
      </c>
      <c r="AW95" s="125">
        <f>ROUND(BA95*L33,2)</f>
        <v>0</v>
      </c>
      <c r="AX95" s="125">
        <f>ROUND(BB95*L32,2)</f>
        <v>0</v>
      </c>
      <c r="AY95" s="125">
        <f>ROUND(BC95*L33,2)</f>
        <v>0</v>
      </c>
      <c r="AZ95" s="125">
        <f>ROUND(SUM(AZ96:AZ100),2)</f>
        <v>0</v>
      </c>
      <c r="BA95" s="125">
        <f>ROUND(SUM(BA96:BA100),2)</f>
        <v>0</v>
      </c>
      <c r="BB95" s="125">
        <f>ROUND(SUM(BB96:BB100),2)</f>
        <v>0</v>
      </c>
      <c r="BC95" s="125">
        <f>ROUND(SUM(BC96:BC100),2)</f>
        <v>0</v>
      </c>
      <c r="BD95" s="127">
        <f>ROUND(SUM(BD96:BD100),2)</f>
        <v>0</v>
      </c>
      <c r="BS95" s="128" t="s">
        <v>75</v>
      </c>
      <c r="BT95" s="128" t="s">
        <v>83</v>
      </c>
      <c r="BU95" s="128" t="s">
        <v>77</v>
      </c>
      <c r="BV95" s="128" t="s">
        <v>78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90" s="3" customFormat="1" ht="16.5" customHeight="1">
      <c r="A96" s="129" t="s">
        <v>86</v>
      </c>
      <c r="B96" s="67"/>
      <c r="C96" s="130"/>
      <c r="D96" s="130"/>
      <c r="E96" s="131" t="s">
        <v>87</v>
      </c>
      <c r="F96" s="131"/>
      <c r="G96" s="131"/>
      <c r="H96" s="131"/>
      <c r="I96" s="131"/>
      <c r="J96" s="130"/>
      <c r="K96" s="131" t="s">
        <v>88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2">
        <f>'01u - Stavební část'!J34</f>
        <v>0</v>
      </c>
      <c r="AH96" s="130"/>
      <c r="AI96" s="130"/>
      <c r="AJ96" s="130"/>
      <c r="AK96" s="130"/>
      <c r="AL96" s="130"/>
      <c r="AM96" s="130"/>
      <c r="AN96" s="132">
        <f>SUM(AG96,AT96)</f>
        <v>0</v>
      </c>
      <c r="AO96" s="130"/>
      <c r="AP96" s="130"/>
      <c r="AQ96" s="133" t="s">
        <v>89</v>
      </c>
      <c r="AR96" s="69"/>
      <c r="AS96" s="134">
        <v>0</v>
      </c>
      <c r="AT96" s="135">
        <f>ROUND(SUM(AV96:AW96),2)</f>
        <v>0</v>
      </c>
      <c r="AU96" s="136">
        <f>'01u - Stavební část'!P148</f>
        <v>0</v>
      </c>
      <c r="AV96" s="135">
        <f>'01u - Stavební část'!J37</f>
        <v>0</v>
      </c>
      <c r="AW96" s="135">
        <f>'01u - Stavební část'!J38</f>
        <v>0</v>
      </c>
      <c r="AX96" s="135">
        <f>'01u - Stavební část'!J39</f>
        <v>0</v>
      </c>
      <c r="AY96" s="135">
        <f>'01u - Stavební část'!J40</f>
        <v>0</v>
      </c>
      <c r="AZ96" s="135">
        <f>'01u - Stavební část'!F37</f>
        <v>0</v>
      </c>
      <c r="BA96" s="135">
        <f>'01u - Stavební část'!F38</f>
        <v>0</v>
      </c>
      <c r="BB96" s="135">
        <f>'01u - Stavební část'!F39</f>
        <v>0</v>
      </c>
      <c r="BC96" s="135">
        <f>'01u - Stavební část'!F40</f>
        <v>0</v>
      </c>
      <c r="BD96" s="137">
        <f>'01u - Stavební část'!F41</f>
        <v>0</v>
      </c>
      <c r="BT96" s="138" t="s">
        <v>85</v>
      </c>
      <c r="BV96" s="138" t="s">
        <v>78</v>
      </c>
      <c r="BW96" s="138" t="s">
        <v>90</v>
      </c>
      <c r="BX96" s="138" t="s">
        <v>84</v>
      </c>
      <c r="CL96" s="138" t="s">
        <v>1</v>
      </c>
    </row>
    <row r="97" spans="1:90" s="3" customFormat="1" ht="16.5" customHeight="1">
      <c r="A97" s="129" t="s">
        <v>86</v>
      </c>
      <c r="B97" s="67"/>
      <c r="C97" s="130"/>
      <c r="D97" s="130"/>
      <c r="E97" s="131" t="s">
        <v>91</v>
      </c>
      <c r="F97" s="131"/>
      <c r="G97" s="131"/>
      <c r="H97" s="131"/>
      <c r="I97" s="131"/>
      <c r="J97" s="130"/>
      <c r="K97" s="131" t="s">
        <v>92</v>
      </c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2">
        <f>'02u - Vzduchotechnika'!J34</f>
        <v>0</v>
      </c>
      <c r="AH97" s="130"/>
      <c r="AI97" s="130"/>
      <c r="AJ97" s="130"/>
      <c r="AK97" s="130"/>
      <c r="AL97" s="130"/>
      <c r="AM97" s="130"/>
      <c r="AN97" s="132">
        <f>SUM(AG97,AT97)</f>
        <v>0</v>
      </c>
      <c r="AO97" s="130"/>
      <c r="AP97" s="130"/>
      <c r="AQ97" s="133" t="s">
        <v>89</v>
      </c>
      <c r="AR97" s="69"/>
      <c r="AS97" s="134">
        <v>0</v>
      </c>
      <c r="AT97" s="135">
        <f>ROUND(SUM(AV97:AW97),2)</f>
        <v>0</v>
      </c>
      <c r="AU97" s="136">
        <f>'02u - Vzduchotechnika'!P132</f>
        <v>0</v>
      </c>
      <c r="AV97" s="135">
        <f>'02u - Vzduchotechnika'!J37</f>
        <v>0</v>
      </c>
      <c r="AW97" s="135">
        <f>'02u - Vzduchotechnika'!J38</f>
        <v>0</v>
      </c>
      <c r="AX97" s="135">
        <f>'02u - Vzduchotechnika'!J39</f>
        <v>0</v>
      </c>
      <c r="AY97" s="135">
        <f>'02u - Vzduchotechnika'!J40</f>
        <v>0</v>
      </c>
      <c r="AZ97" s="135">
        <f>'02u - Vzduchotechnika'!F37</f>
        <v>0</v>
      </c>
      <c r="BA97" s="135">
        <f>'02u - Vzduchotechnika'!F38</f>
        <v>0</v>
      </c>
      <c r="BB97" s="135">
        <f>'02u - Vzduchotechnika'!F39</f>
        <v>0</v>
      </c>
      <c r="BC97" s="135">
        <f>'02u - Vzduchotechnika'!F40</f>
        <v>0</v>
      </c>
      <c r="BD97" s="137">
        <f>'02u - Vzduchotechnika'!F41</f>
        <v>0</v>
      </c>
      <c r="BT97" s="138" t="s">
        <v>85</v>
      </c>
      <c r="BV97" s="138" t="s">
        <v>78</v>
      </c>
      <c r="BW97" s="138" t="s">
        <v>93</v>
      </c>
      <c r="BX97" s="138" t="s">
        <v>84</v>
      </c>
      <c r="CL97" s="138" t="s">
        <v>1</v>
      </c>
    </row>
    <row r="98" spans="1:90" s="3" customFormat="1" ht="16.5" customHeight="1">
      <c r="A98" s="129" t="s">
        <v>86</v>
      </c>
      <c r="B98" s="67"/>
      <c r="C98" s="130"/>
      <c r="D98" s="130"/>
      <c r="E98" s="131" t="s">
        <v>94</v>
      </c>
      <c r="F98" s="131"/>
      <c r="G98" s="131"/>
      <c r="H98" s="131"/>
      <c r="I98" s="131"/>
      <c r="J98" s="130"/>
      <c r="K98" s="131" t="s">
        <v>95</v>
      </c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2">
        <f>'03u - Vytápění'!J34</f>
        <v>0</v>
      </c>
      <c r="AH98" s="130"/>
      <c r="AI98" s="130"/>
      <c r="AJ98" s="130"/>
      <c r="AK98" s="130"/>
      <c r="AL98" s="130"/>
      <c r="AM98" s="130"/>
      <c r="AN98" s="132">
        <f>SUM(AG98,AT98)</f>
        <v>0</v>
      </c>
      <c r="AO98" s="130"/>
      <c r="AP98" s="130"/>
      <c r="AQ98" s="133" t="s">
        <v>89</v>
      </c>
      <c r="AR98" s="69"/>
      <c r="AS98" s="134">
        <v>0</v>
      </c>
      <c r="AT98" s="135">
        <f>ROUND(SUM(AV98:AW98),2)</f>
        <v>0</v>
      </c>
      <c r="AU98" s="136">
        <f>'03u - Vytápění'!P142</f>
        <v>0</v>
      </c>
      <c r="AV98" s="135">
        <f>'03u - Vytápění'!J37</f>
        <v>0</v>
      </c>
      <c r="AW98" s="135">
        <f>'03u - Vytápění'!J38</f>
        <v>0</v>
      </c>
      <c r="AX98" s="135">
        <f>'03u - Vytápění'!J39</f>
        <v>0</v>
      </c>
      <c r="AY98" s="135">
        <f>'03u - Vytápění'!J40</f>
        <v>0</v>
      </c>
      <c r="AZ98" s="135">
        <f>'03u - Vytápění'!F37</f>
        <v>0</v>
      </c>
      <c r="BA98" s="135">
        <f>'03u - Vytápění'!F38</f>
        <v>0</v>
      </c>
      <c r="BB98" s="135">
        <f>'03u - Vytápění'!F39</f>
        <v>0</v>
      </c>
      <c r="BC98" s="135">
        <f>'03u - Vytápění'!F40</f>
        <v>0</v>
      </c>
      <c r="BD98" s="137">
        <f>'03u - Vytápění'!F41</f>
        <v>0</v>
      </c>
      <c r="BT98" s="138" t="s">
        <v>85</v>
      </c>
      <c r="BV98" s="138" t="s">
        <v>78</v>
      </c>
      <c r="BW98" s="138" t="s">
        <v>96</v>
      </c>
      <c r="BX98" s="138" t="s">
        <v>84</v>
      </c>
      <c r="CL98" s="138" t="s">
        <v>1</v>
      </c>
    </row>
    <row r="99" spans="1:90" s="3" customFormat="1" ht="16.5" customHeight="1">
      <c r="A99" s="129" t="s">
        <v>86</v>
      </c>
      <c r="B99" s="67"/>
      <c r="C99" s="130"/>
      <c r="D99" s="130"/>
      <c r="E99" s="131" t="s">
        <v>97</v>
      </c>
      <c r="F99" s="131"/>
      <c r="G99" s="131"/>
      <c r="H99" s="131"/>
      <c r="I99" s="131"/>
      <c r="J99" s="130"/>
      <c r="K99" s="131" t="s">
        <v>98</v>
      </c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2">
        <f>'05u - Elektroinstalace'!J34</f>
        <v>0</v>
      </c>
      <c r="AH99" s="130"/>
      <c r="AI99" s="130"/>
      <c r="AJ99" s="130"/>
      <c r="AK99" s="130"/>
      <c r="AL99" s="130"/>
      <c r="AM99" s="130"/>
      <c r="AN99" s="132">
        <f>SUM(AG99,AT99)</f>
        <v>0</v>
      </c>
      <c r="AO99" s="130"/>
      <c r="AP99" s="130"/>
      <c r="AQ99" s="133" t="s">
        <v>89</v>
      </c>
      <c r="AR99" s="69"/>
      <c r="AS99" s="134">
        <v>0</v>
      </c>
      <c r="AT99" s="135">
        <f>ROUND(SUM(AV99:AW99),2)</f>
        <v>0</v>
      </c>
      <c r="AU99" s="136">
        <f>'05u - Elektroinstalace'!P131</f>
        <v>0</v>
      </c>
      <c r="AV99" s="135">
        <f>'05u - Elektroinstalace'!J37</f>
        <v>0</v>
      </c>
      <c r="AW99" s="135">
        <f>'05u - Elektroinstalace'!J38</f>
        <v>0</v>
      </c>
      <c r="AX99" s="135">
        <f>'05u - Elektroinstalace'!J39</f>
        <v>0</v>
      </c>
      <c r="AY99" s="135">
        <f>'05u - Elektroinstalace'!J40</f>
        <v>0</v>
      </c>
      <c r="AZ99" s="135">
        <f>'05u - Elektroinstalace'!F37</f>
        <v>0</v>
      </c>
      <c r="BA99" s="135">
        <f>'05u - Elektroinstalace'!F38</f>
        <v>0</v>
      </c>
      <c r="BB99" s="135">
        <f>'05u - Elektroinstalace'!F39</f>
        <v>0</v>
      </c>
      <c r="BC99" s="135">
        <f>'05u - Elektroinstalace'!F40</f>
        <v>0</v>
      </c>
      <c r="BD99" s="137">
        <f>'05u - Elektroinstalace'!F41</f>
        <v>0</v>
      </c>
      <c r="BT99" s="138" t="s">
        <v>85</v>
      </c>
      <c r="BV99" s="138" t="s">
        <v>78</v>
      </c>
      <c r="BW99" s="138" t="s">
        <v>99</v>
      </c>
      <c r="BX99" s="138" t="s">
        <v>84</v>
      </c>
      <c r="CL99" s="138" t="s">
        <v>1</v>
      </c>
    </row>
    <row r="100" spans="1:90" s="3" customFormat="1" ht="25.5" customHeight="1">
      <c r="A100" s="129" t="s">
        <v>86</v>
      </c>
      <c r="B100" s="67"/>
      <c r="C100" s="130"/>
      <c r="D100" s="130"/>
      <c r="E100" s="131" t="s">
        <v>100</v>
      </c>
      <c r="F100" s="131"/>
      <c r="G100" s="131"/>
      <c r="H100" s="131"/>
      <c r="I100" s="131"/>
      <c r="J100" s="130"/>
      <c r="K100" s="131" t="s">
        <v>101</v>
      </c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2">
        <f>'07u - Elektroinstalace - ...'!J34</f>
        <v>0</v>
      </c>
      <c r="AH100" s="130"/>
      <c r="AI100" s="130"/>
      <c r="AJ100" s="130"/>
      <c r="AK100" s="130"/>
      <c r="AL100" s="130"/>
      <c r="AM100" s="130"/>
      <c r="AN100" s="132">
        <f>SUM(AG100,AT100)</f>
        <v>0</v>
      </c>
      <c r="AO100" s="130"/>
      <c r="AP100" s="130"/>
      <c r="AQ100" s="133" t="s">
        <v>89</v>
      </c>
      <c r="AR100" s="69"/>
      <c r="AS100" s="134">
        <v>0</v>
      </c>
      <c r="AT100" s="135">
        <f>ROUND(SUM(AV100:AW100),2)</f>
        <v>0</v>
      </c>
      <c r="AU100" s="136">
        <f>'07u - Elektroinstalace - ...'!P133</f>
        <v>0</v>
      </c>
      <c r="AV100" s="135">
        <f>'07u - Elektroinstalace - ...'!J37</f>
        <v>0</v>
      </c>
      <c r="AW100" s="135">
        <f>'07u - Elektroinstalace - ...'!J38</f>
        <v>0</v>
      </c>
      <c r="AX100" s="135">
        <f>'07u - Elektroinstalace - ...'!J39</f>
        <v>0</v>
      </c>
      <c r="AY100" s="135">
        <f>'07u - Elektroinstalace - ...'!J40</f>
        <v>0</v>
      </c>
      <c r="AZ100" s="135">
        <f>'07u - Elektroinstalace - ...'!F37</f>
        <v>0</v>
      </c>
      <c r="BA100" s="135">
        <f>'07u - Elektroinstalace - ...'!F38</f>
        <v>0</v>
      </c>
      <c r="BB100" s="135">
        <f>'07u - Elektroinstalace - ...'!F39</f>
        <v>0</v>
      </c>
      <c r="BC100" s="135">
        <f>'07u - Elektroinstalace - ...'!F40</f>
        <v>0</v>
      </c>
      <c r="BD100" s="137">
        <f>'07u - Elektroinstalace - ...'!F41</f>
        <v>0</v>
      </c>
      <c r="BT100" s="138" t="s">
        <v>85</v>
      </c>
      <c r="BV100" s="138" t="s">
        <v>78</v>
      </c>
      <c r="BW100" s="138" t="s">
        <v>102</v>
      </c>
      <c r="BX100" s="138" t="s">
        <v>84</v>
      </c>
      <c r="CL100" s="138" t="s">
        <v>1</v>
      </c>
    </row>
    <row r="101" spans="2:91" s="6" customFormat="1" ht="16.5" customHeight="1">
      <c r="B101" s="116"/>
      <c r="C101" s="117"/>
      <c r="D101" s="118" t="s">
        <v>103</v>
      </c>
      <c r="E101" s="118"/>
      <c r="F101" s="118"/>
      <c r="G101" s="118"/>
      <c r="H101" s="118"/>
      <c r="I101" s="119"/>
      <c r="J101" s="118" t="s">
        <v>104</v>
      </c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20">
        <f>ROUND(AG102+SUM(AG103:AG106),2)</f>
        <v>0</v>
      </c>
      <c r="AH101" s="119"/>
      <c r="AI101" s="119"/>
      <c r="AJ101" s="119"/>
      <c r="AK101" s="119"/>
      <c r="AL101" s="119"/>
      <c r="AM101" s="119"/>
      <c r="AN101" s="121">
        <f>SUM(AG101,AT101)</f>
        <v>0</v>
      </c>
      <c r="AO101" s="119"/>
      <c r="AP101" s="119"/>
      <c r="AQ101" s="122" t="s">
        <v>82</v>
      </c>
      <c r="AR101" s="123"/>
      <c r="AS101" s="124">
        <f>ROUND(AS102+SUM(AS103:AS106),2)</f>
        <v>0</v>
      </c>
      <c r="AT101" s="125">
        <f>ROUND(SUM(AV101:AW101),2)</f>
        <v>0</v>
      </c>
      <c r="AU101" s="126">
        <f>ROUND(AU102+SUM(AU103:AU106),5)</f>
        <v>0</v>
      </c>
      <c r="AV101" s="125">
        <f>ROUND(AZ101*L32,2)</f>
        <v>0</v>
      </c>
      <c r="AW101" s="125">
        <f>ROUND(BA101*L33,2)</f>
        <v>0</v>
      </c>
      <c r="AX101" s="125">
        <f>ROUND(BB101*L32,2)</f>
        <v>0</v>
      </c>
      <c r="AY101" s="125">
        <f>ROUND(BC101*L33,2)</f>
        <v>0</v>
      </c>
      <c r="AZ101" s="125">
        <f>ROUND(AZ102+SUM(AZ103:AZ106),2)</f>
        <v>0</v>
      </c>
      <c r="BA101" s="125">
        <f>ROUND(BA102+SUM(BA103:BA106),2)</f>
        <v>0</v>
      </c>
      <c r="BB101" s="125">
        <f>ROUND(BB102+SUM(BB103:BB106),2)</f>
        <v>0</v>
      </c>
      <c r="BC101" s="125">
        <f>ROUND(BC102+SUM(BC103:BC106),2)</f>
        <v>0</v>
      </c>
      <c r="BD101" s="127">
        <f>ROUND(BD102+SUM(BD103:BD106),2)</f>
        <v>0</v>
      </c>
      <c r="BS101" s="128" t="s">
        <v>75</v>
      </c>
      <c r="BT101" s="128" t="s">
        <v>83</v>
      </c>
      <c r="BU101" s="128" t="s">
        <v>77</v>
      </c>
      <c r="BV101" s="128" t="s">
        <v>78</v>
      </c>
      <c r="BW101" s="128" t="s">
        <v>105</v>
      </c>
      <c r="BX101" s="128" t="s">
        <v>5</v>
      </c>
      <c r="CL101" s="128" t="s">
        <v>1</v>
      </c>
      <c r="CM101" s="128" t="s">
        <v>85</v>
      </c>
    </row>
    <row r="102" spans="1:90" s="3" customFormat="1" ht="16.5" customHeight="1">
      <c r="A102" s="129" t="s">
        <v>86</v>
      </c>
      <c r="B102" s="67"/>
      <c r="C102" s="130"/>
      <c r="D102" s="130"/>
      <c r="E102" s="131" t="s">
        <v>106</v>
      </c>
      <c r="F102" s="131"/>
      <c r="G102" s="131"/>
      <c r="H102" s="131"/>
      <c r="I102" s="131"/>
      <c r="J102" s="130"/>
      <c r="K102" s="131" t="s">
        <v>88</v>
      </c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2">
        <f>'01n - Stavební část'!J34</f>
        <v>0</v>
      </c>
      <c r="AH102" s="130"/>
      <c r="AI102" s="130"/>
      <c r="AJ102" s="130"/>
      <c r="AK102" s="130"/>
      <c r="AL102" s="130"/>
      <c r="AM102" s="130"/>
      <c r="AN102" s="132">
        <f>SUM(AG102,AT102)</f>
        <v>0</v>
      </c>
      <c r="AO102" s="130"/>
      <c r="AP102" s="130"/>
      <c r="AQ102" s="133" t="s">
        <v>89</v>
      </c>
      <c r="AR102" s="69"/>
      <c r="AS102" s="134">
        <v>0</v>
      </c>
      <c r="AT102" s="135">
        <f>ROUND(SUM(AV102:AW102),2)</f>
        <v>0</v>
      </c>
      <c r="AU102" s="136">
        <f>'01n - Stavební část'!P157</f>
        <v>0</v>
      </c>
      <c r="AV102" s="135">
        <f>'01n - Stavební část'!J37</f>
        <v>0</v>
      </c>
      <c r="AW102" s="135">
        <f>'01n - Stavební část'!J38</f>
        <v>0</v>
      </c>
      <c r="AX102" s="135">
        <f>'01n - Stavební část'!J39</f>
        <v>0</v>
      </c>
      <c r="AY102" s="135">
        <f>'01n - Stavební část'!J40</f>
        <v>0</v>
      </c>
      <c r="AZ102" s="135">
        <f>'01n - Stavební část'!F37</f>
        <v>0</v>
      </c>
      <c r="BA102" s="135">
        <f>'01n - Stavební část'!F38</f>
        <v>0</v>
      </c>
      <c r="BB102" s="135">
        <f>'01n - Stavební část'!F39</f>
        <v>0</v>
      </c>
      <c r="BC102" s="135">
        <f>'01n - Stavební část'!F40</f>
        <v>0</v>
      </c>
      <c r="BD102" s="137">
        <f>'01n - Stavební část'!F41</f>
        <v>0</v>
      </c>
      <c r="BT102" s="138" t="s">
        <v>85</v>
      </c>
      <c r="BV102" s="138" t="s">
        <v>78</v>
      </c>
      <c r="BW102" s="138" t="s">
        <v>107</v>
      </c>
      <c r="BX102" s="138" t="s">
        <v>105</v>
      </c>
      <c r="CL102" s="138" t="s">
        <v>1</v>
      </c>
    </row>
    <row r="103" spans="1:90" s="3" customFormat="1" ht="16.5" customHeight="1">
      <c r="A103" s="129" t="s">
        <v>86</v>
      </c>
      <c r="B103" s="67"/>
      <c r="C103" s="130"/>
      <c r="D103" s="130"/>
      <c r="E103" s="131" t="s">
        <v>108</v>
      </c>
      <c r="F103" s="131"/>
      <c r="G103" s="131"/>
      <c r="H103" s="131"/>
      <c r="I103" s="131"/>
      <c r="J103" s="130"/>
      <c r="K103" s="131" t="s">
        <v>92</v>
      </c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2">
        <f>'02n - Vzduchotechnika'!J34</f>
        <v>0</v>
      </c>
      <c r="AH103" s="130"/>
      <c r="AI103" s="130"/>
      <c r="AJ103" s="130"/>
      <c r="AK103" s="130"/>
      <c r="AL103" s="130"/>
      <c r="AM103" s="130"/>
      <c r="AN103" s="132">
        <f>SUM(AG103,AT103)</f>
        <v>0</v>
      </c>
      <c r="AO103" s="130"/>
      <c r="AP103" s="130"/>
      <c r="AQ103" s="133" t="s">
        <v>89</v>
      </c>
      <c r="AR103" s="69"/>
      <c r="AS103" s="134">
        <v>0</v>
      </c>
      <c r="AT103" s="135">
        <f>ROUND(SUM(AV103:AW103),2)</f>
        <v>0</v>
      </c>
      <c r="AU103" s="136">
        <f>'02n - Vzduchotechnika'!P135</f>
        <v>0</v>
      </c>
      <c r="AV103" s="135">
        <f>'02n - Vzduchotechnika'!J37</f>
        <v>0</v>
      </c>
      <c r="AW103" s="135">
        <f>'02n - Vzduchotechnika'!J38</f>
        <v>0</v>
      </c>
      <c r="AX103" s="135">
        <f>'02n - Vzduchotechnika'!J39</f>
        <v>0</v>
      </c>
      <c r="AY103" s="135">
        <f>'02n - Vzduchotechnika'!J40</f>
        <v>0</v>
      </c>
      <c r="AZ103" s="135">
        <f>'02n - Vzduchotechnika'!F37</f>
        <v>0</v>
      </c>
      <c r="BA103" s="135">
        <f>'02n - Vzduchotechnika'!F38</f>
        <v>0</v>
      </c>
      <c r="BB103" s="135">
        <f>'02n - Vzduchotechnika'!F39</f>
        <v>0</v>
      </c>
      <c r="BC103" s="135">
        <f>'02n - Vzduchotechnika'!F40</f>
        <v>0</v>
      </c>
      <c r="BD103" s="137">
        <f>'02n - Vzduchotechnika'!F41</f>
        <v>0</v>
      </c>
      <c r="BT103" s="138" t="s">
        <v>85</v>
      </c>
      <c r="BV103" s="138" t="s">
        <v>78</v>
      </c>
      <c r="BW103" s="138" t="s">
        <v>109</v>
      </c>
      <c r="BX103" s="138" t="s">
        <v>105</v>
      </c>
      <c r="CL103" s="138" t="s">
        <v>1</v>
      </c>
    </row>
    <row r="104" spans="1:90" s="3" customFormat="1" ht="16.5" customHeight="1">
      <c r="A104" s="129" t="s">
        <v>86</v>
      </c>
      <c r="B104" s="67"/>
      <c r="C104" s="130"/>
      <c r="D104" s="130"/>
      <c r="E104" s="131" t="s">
        <v>110</v>
      </c>
      <c r="F104" s="131"/>
      <c r="G104" s="131"/>
      <c r="H104" s="131"/>
      <c r="I104" s="131"/>
      <c r="J104" s="130"/>
      <c r="K104" s="131" t="s">
        <v>111</v>
      </c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2">
        <f>'04n - Zdravotní technika'!J34</f>
        <v>0</v>
      </c>
      <c r="AH104" s="130"/>
      <c r="AI104" s="130"/>
      <c r="AJ104" s="130"/>
      <c r="AK104" s="130"/>
      <c r="AL104" s="130"/>
      <c r="AM104" s="130"/>
      <c r="AN104" s="132">
        <f>SUM(AG104,AT104)</f>
        <v>0</v>
      </c>
      <c r="AO104" s="130"/>
      <c r="AP104" s="130"/>
      <c r="AQ104" s="133" t="s">
        <v>89</v>
      </c>
      <c r="AR104" s="69"/>
      <c r="AS104" s="134">
        <v>0</v>
      </c>
      <c r="AT104" s="135">
        <f>ROUND(SUM(AV104:AW104),2)</f>
        <v>0</v>
      </c>
      <c r="AU104" s="136">
        <f>'04n - Zdravotní technika'!P138</f>
        <v>0</v>
      </c>
      <c r="AV104" s="135">
        <f>'04n - Zdravotní technika'!J37</f>
        <v>0</v>
      </c>
      <c r="AW104" s="135">
        <f>'04n - Zdravotní technika'!J38</f>
        <v>0</v>
      </c>
      <c r="AX104" s="135">
        <f>'04n - Zdravotní technika'!J39</f>
        <v>0</v>
      </c>
      <c r="AY104" s="135">
        <f>'04n - Zdravotní technika'!J40</f>
        <v>0</v>
      </c>
      <c r="AZ104" s="135">
        <f>'04n - Zdravotní technika'!F37</f>
        <v>0</v>
      </c>
      <c r="BA104" s="135">
        <f>'04n - Zdravotní technika'!F38</f>
        <v>0</v>
      </c>
      <c r="BB104" s="135">
        <f>'04n - Zdravotní technika'!F39</f>
        <v>0</v>
      </c>
      <c r="BC104" s="135">
        <f>'04n - Zdravotní technika'!F40</f>
        <v>0</v>
      </c>
      <c r="BD104" s="137">
        <f>'04n - Zdravotní technika'!F41</f>
        <v>0</v>
      </c>
      <c r="BT104" s="138" t="s">
        <v>85</v>
      </c>
      <c r="BV104" s="138" t="s">
        <v>78</v>
      </c>
      <c r="BW104" s="138" t="s">
        <v>112</v>
      </c>
      <c r="BX104" s="138" t="s">
        <v>105</v>
      </c>
      <c r="CL104" s="138" t="s">
        <v>1</v>
      </c>
    </row>
    <row r="105" spans="1:90" s="3" customFormat="1" ht="16.5" customHeight="1">
      <c r="A105" s="129" t="s">
        <v>86</v>
      </c>
      <c r="B105" s="67"/>
      <c r="C105" s="130"/>
      <c r="D105" s="130"/>
      <c r="E105" s="131" t="s">
        <v>113</v>
      </c>
      <c r="F105" s="131"/>
      <c r="G105" s="131"/>
      <c r="H105" s="131"/>
      <c r="I105" s="131"/>
      <c r="J105" s="130"/>
      <c r="K105" s="131" t="s">
        <v>98</v>
      </c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2">
        <f>'05n - Elektroinstalace'!J34</f>
        <v>0</v>
      </c>
      <c r="AH105" s="130"/>
      <c r="AI105" s="130"/>
      <c r="AJ105" s="130"/>
      <c r="AK105" s="130"/>
      <c r="AL105" s="130"/>
      <c r="AM105" s="130"/>
      <c r="AN105" s="132">
        <f>SUM(AG105,AT105)</f>
        <v>0</v>
      </c>
      <c r="AO105" s="130"/>
      <c r="AP105" s="130"/>
      <c r="AQ105" s="133" t="s">
        <v>89</v>
      </c>
      <c r="AR105" s="69"/>
      <c r="AS105" s="134">
        <v>0</v>
      </c>
      <c r="AT105" s="135">
        <f>ROUND(SUM(AV105:AW105),2)</f>
        <v>0</v>
      </c>
      <c r="AU105" s="136">
        <f>'05n - Elektroinstalace'!P140</f>
        <v>0</v>
      </c>
      <c r="AV105" s="135">
        <f>'05n - Elektroinstalace'!J37</f>
        <v>0</v>
      </c>
      <c r="AW105" s="135">
        <f>'05n - Elektroinstalace'!J38</f>
        <v>0</v>
      </c>
      <c r="AX105" s="135">
        <f>'05n - Elektroinstalace'!J39</f>
        <v>0</v>
      </c>
      <c r="AY105" s="135">
        <f>'05n - Elektroinstalace'!J40</f>
        <v>0</v>
      </c>
      <c r="AZ105" s="135">
        <f>'05n - Elektroinstalace'!F37</f>
        <v>0</v>
      </c>
      <c r="BA105" s="135">
        <f>'05n - Elektroinstalace'!F38</f>
        <v>0</v>
      </c>
      <c r="BB105" s="135">
        <f>'05n - Elektroinstalace'!F39</f>
        <v>0</v>
      </c>
      <c r="BC105" s="135">
        <f>'05n - Elektroinstalace'!F40</f>
        <v>0</v>
      </c>
      <c r="BD105" s="137">
        <f>'05n - Elektroinstalace'!F41</f>
        <v>0</v>
      </c>
      <c r="BT105" s="138" t="s">
        <v>85</v>
      </c>
      <c r="BV105" s="138" t="s">
        <v>78</v>
      </c>
      <c r="BW105" s="138" t="s">
        <v>114</v>
      </c>
      <c r="BX105" s="138" t="s">
        <v>105</v>
      </c>
      <c r="CL105" s="138" t="s">
        <v>1</v>
      </c>
    </row>
    <row r="106" spans="2:90" s="3" customFormat="1" ht="16.5" customHeight="1">
      <c r="B106" s="67"/>
      <c r="C106" s="130"/>
      <c r="D106" s="130"/>
      <c r="E106" s="131" t="s">
        <v>115</v>
      </c>
      <c r="F106" s="131"/>
      <c r="G106" s="131"/>
      <c r="H106" s="131"/>
      <c r="I106" s="131"/>
      <c r="J106" s="130"/>
      <c r="K106" s="131" t="s">
        <v>116</v>
      </c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9">
        <f>ROUND(SUM(AG107:AG109),2)</f>
        <v>0</v>
      </c>
      <c r="AH106" s="130"/>
      <c r="AI106" s="130"/>
      <c r="AJ106" s="130"/>
      <c r="AK106" s="130"/>
      <c r="AL106" s="130"/>
      <c r="AM106" s="130"/>
      <c r="AN106" s="132">
        <f>SUM(AG106,AT106)</f>
        <v>0</v>
      </c>
      <c r="AO106" s="130"/>
      <c r="AP106" s="130"/>
      <c r="AQ106" s="133" t="s">
        <v>89</v>
      </c>
      <c r="AR106" s="69"/>
      <c r="AS106" s="134">
        <f>ROUND(SUM(AS107:AS109),2)</f>
        <v>0</v>
      </c>
      <c r="AT106" s="135">
        <f>ROUND(SUM(AV106:AW106),2)</f>
        <v>0</v>
      </c>
      <c r="AU106" s="136">
        <f>ROUND(SUM(AU107:AU109),5)</f>
        <v>0</v>
      </c>
      <c r="AV106" s="135">
        <f>ROUND(AZ106*L32,2)</f>
        <v>0</v>
      </c>
      <c r="AW106" s="135">
        <f>ROUND(BA106*L33,2)</f>
        <v>0</v>
      </c>
      <c r="AX106" s="135">
        <f>ROUND(BB106*L32,2)</f>
        <v>0</v>
      </c>
      <c r="AY106" s="135">
        <f>ROUND(BC106*L33,2)</f>
        <v>0</v>
      </c>
      <c r="AZ106" s="135">
        <f>ROUND(SUM(AZ107:AZ109),2)</f>
        <v>0</v>
      </c>
      <c r="BA106" s="135">
        <f>ROUND(SUM(BA107:BA109),2)</f>
        <v>0</v>
      </c>
      <c r="BB106" s="135">
        <f>ROUND(SUM(BB107:BB109),2)</f>
        <v>0</v>
      </c>
      <c r="BC106" s="135">
        <f>ROUND(SUM(BC107:BC109),2)</f>
        <v>0</v>
      </c>
      <c r="BD106" s="137">
        <f>ROUND(SUM(BD107:BD109),2)</f>
        <v>0</v>
      </c>
      <c r="BS106" s="138" t="s">
        <v>75</v>
      </c>
      <c r="BT106" s="138" t="s">
        <v>85</v>
      </c>
      <c r="BU106" s="138" t="s">
        <v>77</v>
      </c>
      <c r="BV106" s="138" t="s">
        <v>78</v>
      </c>
      <c r="BW106" s="138" t="s">
        <v>117</v>
      </c>
      <c r="BX106" s="138" t="s">
        <v>105</v>
      </c>
      <c r="CL106" s="138" t="s">
        <v>1</v>
      </c>
    </row>
    <row r="107" spans="1:90" s="3" customFormat="1" ht="16.5" customHeight="1">
      <c r="A107" s="129" t="s">
        <v>86</v>
      </c>
      <c r="B107" s="67"/>
      <c r="C107" s="130"/>
      <c r="D107" s="130"/>
      <c r="E107" s="130"/>
      <c r="F107" s="131" t="s">
        <v>118</v>
      </c>
      <c r="G107" s="131"/>
      <c r="H107" s="131"/>
      <c r="I107" s="131"/>
      <c r="J107" s="131"/>
      <c r="K107" s="130"/>
      <c r="L107" s="131" t="s">
        <v>119</v>
      </c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2">
        <f>'01 - Strukturovaná kabeláž'!J36</f>
        <v>0</v>
      </c>
      <c r="AH107" s="130"/>
      <c r="AI107" s="130"/>
      <c r="AJ107" s="130"/>
      <c r="AK107" s="130"/>
      <c r="AL107" s="130"/>
      <c r="AM107" s="130"/>
      <c r="AN107" s="132">
        <f>SUM(AG107,AT107)</f>
        <v>0</v>
      </c>
      <c r="AO107" s="130"/>
      <c r="AP107" s="130"/>
      <c r="AQ107" s="133" t="s">
        <v>89</v>
      </c>
      <c r="AR107" s="69"/>
      <c r="AS107" s="134">
        <v>0</v>
      </c>
      <c r="AT107" s="135">
        <f>ROUND(SUM(AV107:AW107),2)</f>
        <v>0</v>
      </c>
      <c r="AU107" s="136">
        <f>'01 - Strukturovaná kabeláž'!P138</f>
        <v>0</v>
      </c>
      <c r="AV107" s="135">
        <f>'01 - Strukturovaná kabeláž'!J39</f>
        <v>0</v>
      </c>
      <c r="AW107" s="135">
        <f>'01 - Strukturovaná kabeláž'!J40</f>
        <v>0</v>
      </c>
      <c r="AX107" s="135">
        <f>'01 - Strukturovaná kabeláž'!J41</f>
        <v>0</v>
      </c>
      <c r="AY107" s="135">
        <f>'01 - Strukturovaná kabeláž'!J42</f>
        <v>0</v>
      </c>
      <c r="AZ107" s="135">
        <f>'01 - Strukturovaná kabeláž'!F39</f>
        <v>0</v>
      </c>
      <c r="BA107" s="135">
        <f>'01 - Strukturovaná kabeláž'!F40</f>
        <v>0</v>
      </c>
      <c r="BB107" s="135">
        <f>'01 - Strukturovaná kabeláž'!F41</f>
        <v>0</v>
      </c>
      <c r="BC107" s="135">
        <f>'01 - Strukturovaná kabeláž'!F42</f>
        <v>0</v>
      </c>
      <c r="BD107" s="137">
        <f>'01 - Strukturovaná kabeláž'!F43</f>
        <v>0</v>
      </c>
      <c r="BT107" s="138" t="s">
        <v>120</v>
      </c>
      <c r="BV107" s="138" t="s">
        <v>78</v>
      </c>
      <c r="BW107" s="138" t="s">
        <v>121</v>
      </c>
      <c r="BX107" s="138" t="s">
        <v>117</v>
      </c>
      <c r="CL107" s="138" t="s">
        <v>1</v>
      </c>
    </row>
    <row r="108" spans="1:90" s="3" customFormat="1" ht="25.5" customHeight="1">
      <c r="A108" s="129" t="s">
        <v>86</v>
      </c>
      <c r="B108" s="67"/>
      <c r="C108" s="130"/>
      <c r="D108" s="130"/>
      <c r="E108" s="130"/>
      <c r="F108" s="131" t="s">
        <v>122</v>
      </c>
      <c r="G108" s="131"/>
      <c r="H108" s="131"/>
      <c r="I108" s="131"/>
      <c r="J108" s="131"/>
      <c r="K108" s="130"/>
      <c r="L108" s="131" t="s">
        <v>123</v>
      </c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2">
        <f>'02 - Poplachový zabezpečo...'!J36</f>
        <v>0</v>
      </c>
      <c r="AH108" s="130"/>
      <c r="AI108" s="130"/>
      <c r="AJ108" s="130"/>
      <c r="AK108" s="130"/>
      <c r="AL108" s="130"/>
      <c r="AM108" s="130"/>
      <c r="AN108" s="132">
        <f>SUM(AG108,AT108)</f>
        <v>0</v>
      </c>
      <c r="AO108" s="130"/>
      <c r="AP108" s="130"/>
      <c r="AQ108" s="133" t="s">
        <v>89</v>
      </c>
      <c r="AR108" s="69"/>
      <c r="AS108" s="134">
        <v>0</v>
      </c>
      <c r="AT108" s="135">
        <f>ROUND(SUM(AV108:AW108),2)</f>
        <v>0</v>
      </c>
      <c r="AU108" s="136">
        <f>'02 - Poplachový zabezpečo...'!P136</f>
        <v>0</v>
      </c>
      <c r="AV108" s="135">
        <f>'02 - Poplachový zabezpečo...'!J39</f>
        <v>0</v>
      </c>
      <c r="AW108" s="135">
        <f>'02 - Poplachový zabezpečo...'!J40</f>
        <v>0</v>
      </c>
      <c r="AX108" s="135">
        <f>'02 - Poplachový zabezpečo...'!J41</f>
        <v>0</v>
      </c>
      <c r="AY108" s="135">
        <f>'02 - Poplachový zabezpečo...'!J42</f>
        <v>0</v>
      </c>
      <c r="AZ108" s="135">
        <f>'02 - Poplachový zabezpečo...'!F39</f>
        <v>0</v>
      </c>
      <c r="BA108" s="135">
        <f>'02 - Poplachový zabezpečo...'!F40</f>
        <v>0</v>
      </c>
      <c r="BB108" s="135">
        <f>'02 - Poplachový zabezpečo...'!F41</f>
        <v>0</v>
      </c>
      <c r="BC108" s="135">
        <f>'02 - Poplachový zabezpečo...'!F42</f>
        <v>0</v>
      </c>
      <c r="BD108" s="137">
        <f>'02 - Poplachový zabezpečo...'!F43</f>
        <v>0</v>
      </c>
      <c r="BT108" s="138" t="s">
        <v>120</v>
      </c>
      <c r="BV108" s="138" t="s">
        <v>78</v>
      </c>
      <c r="BW108" s="138" t="s">
        <v>124</v>
      </c>
      <c r="BX108" s="138" t="s">
        <v>117</v>
      </c>
      <c r="CL108" s="138" t="s">
        <v>1</v>
      </c>
    </row>
    <row r="109" spans="1:90" s="3" customFormat="1" ht="16.5" customHeight="1">
      <c r="A109" s="129" t="s">
        <v>86</v>
      </c>
      <c r="B109" s="67"/>
      <c r="C109" s="130"/>
      <c r="D109" s="130"/>
      <c r="E109" s="130"/>
      <c r="F109" s="131" t="s">
        <v>125</v>
      </c>
      <c r="G109" s="131"/>
      <c r="H109" s="131"/>
      <c r="I109" s="131"/>
      <c r="J109" s="131"/>
      <c r="K109" s="130"/>
      <c r="L109" s="131" t="s">
        <v>126</v>
      </c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2">
        <f>'03 - AV technika'!J36</f>
        <v>0</v>
      </c>
      <c r="AH109" s="130"/>
      <c r="AI109" s="130"/>
      <c r="AJ109" s="130"/>
      <c r="AK109" s="130"/>
      <c r="AL109" s="130"/>
      <c r="AM109" s="130"/>
      <c r="AN109" s="132">
        <f>SUM(AG109,AT109)</f>
        <v>0</v>
      </c>
      <c r="AO109" s="130"/>
      <c r="AP109" s="130"/>
      <c r="AQ109" s="133" t="s">
        <v>89</v>
      </c>
      <c r="AR109" s="69"/>
      <c r="AS109" s="140">
        <v>0</v>
      </c>
      <c r="AT109" s="141">
        <f>ROUND(SUM(AV109:AW109),2)</f>
        <v>0</v>
      </c>
      <c r="AU109" s="142">
        <f>'03 - AV technika'!P138</f>
        <v>0</v>
      </c>
      <c r="AV109" s="141">
        <f>'03 - AV technika'!J39</f>
        <v>0</v>
      </c>
      <c r="AW109" s="141">
        <f>'03 - AV technika'!J40</f>
        <v>0</v>
      </c>
      <c r="AX109" s="141">
        <f>'03 - AV technika'!J41</f>
        <v>0</v>
      </c>
      <c r="AY109" s="141">
        <f>'03 - AV technika'!J42</f>
        <v>0</v>
      </c>
      <c r="AZ109" s="141">
        <f>'03 - AV technika'!F39</f>
        <v>0</v>
      </c>
      <c r="BA109" s="141">
        <f>'03 - AV technika'!F40</f>
        <v>0</v>
      </c>
      <c r="BB109" s="141">
        <f>'03 - AV technika'!F41</f>
        <v>0</v>
      </c>
      <c r="BC109" s="141">
        <f>'03 - AV technika'!F42</f>
        <v>0</v>
      </c>
      <c r="BD109" s="143">
        <f>'03 - AV technika'!F43</f>
        <v>0</v>
      </c>
      <c r="BT109" s="138" t="s">
        <v>120</v>
      </c>
      <c r="BV109" s="138" t="s">
        <v>78</v>
      </c>
      <c r="BW109" s="138" t="s">
        <v>127</v>
      </c>
      <c r="BX109" s="138" t="s">
        <v>117</v>
      </c>
      <c r="CL109" s="138" t="s">
        <v>1</v>
      </c>
    </row>
    <row r="110" spans="2:44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0"/>
    </row>
    <row r="111" spans="2:48" s="1" customFormat="1" ht="30" customHeight="1">
      <c r="B111" s="40"/>
      <c r="C111" s="104" t="s">
        <v>128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107">
        <f>ROUND(SUM(AG112:AG115),2)</f>
        <v>0</v>
      </c>
      <c r="AH111" s="107"/>
      <c r="AI111" s="107"/>
      <c r="AJ111" s="107"/>
      <c r="AK111" s="107"/>
      <c r="AL111" s="107"/>
      <c r="AM111" s="107"/>
      <c r="AN111" s="107">
        <f>ROUND(SUM(AN112:AN115),2)</f>
        <v>0</v>
      </c>
      <c r="AO111" s="107"/>
      <c r="AP111" s="107"/>
      <c r="AQ111" s="144"/>
      <c r="AR111" s="42"/>
      <c r="AS111" s="97" t="s">
        <v>129</v>
      </c>
      <c r="AT111" s="98" t="s">
        <v>130</v>
      </c>
      <c r="AU111" s="98" t="s">
        <v>40</v>
      </c>
      <c r="AV111" s="99" t="s">
        <v>63</v>
      </c>
    </row>
    <row r="112" spans="2:89" s="1" customFormat="1" ht="19.9" customHeight="1">
      <c r="B112" s="40"/>
      <c r="C112" s="41"/>
      <c r="D112" s="145" t="s">
        <v>131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41"/>
      <c r="AD112" s="41"/>
      <c r="AE112" s="41"/>
      <c r="AF112" s="41"/>
      <c r="AG112" s="146">
        <f>ROUND(AG94*AS112,2)</f>
        <v>0</v>
      </c>
      <c r="AH112" s="132"/>
      <c r="AI112" s="132"/>
      <c r="AJ112" s="132"/>
      <c r="AK112" s="132"/>
      <c r="AL112" s="132"/>
      <c r="AM112" s="132"/>
      <c r="AN112" s="132">
        <f>ROUND(AG112+AV112,2)</f>
        <v>0</v>
      </c>
      <c r="AO112" s="132"/>
      <c r="AP112" s="132"/>
      <c r="AQ112" s="41"/>
      <c r="AR112" s="42"/>
      <c r="AS112" s="147">
        <v>0</v>
      </c>
      <c r="AT112" s="148" t="s">
        <v>132</v>
      </c>
      <c r="AU112" s="148" t="s">
        <v>41</v>
      </c>
      <c r="AV112" s="137">
        <f>ROUND(IF(AU112="základní",AG112*L32,IF(AU112="snížená",AG112*L33,0)),2)</f>
        <v>0</v>
      </c>
      <c r="BV112" s="17" t="s">
        <v>133</v>
      </c>
      <c r="BY112" s="149">
        <f>IF(AU112="základní",AV112,0)</f>
        <v>0</v>
      </c>
      <c r="BZ112" s="149">
        <f>IF(AU112="snížená",AV112,0)</f>
        <v>0</v>
      </c>
      <c r="CA112" s="149">
        <v>0</v>
      </c>
      <c r="CB112" s="149">
        <v>0</v>
      </c>
      <c r="CC112" s="149">
        <v>0</v>
      </c>
      <c r="CD112" s="149">
        <f>IF(AU112="základní",AG112,0)</f>
        <v>0</v>
      </c>
      <c r="CE112" s="149">
        <f>IF(AU112="snížená",AG112,0)</f>
        <v>0</v>
      </c>
      <c r="CF112" s="149">
        <f>IF(AU112="zákl. přenesená",AG112,0)</f>
        <v>0</v>
      </c>
      <c r="CG112" s="149">
        <f>IF(AU112="sníž. přenesená",AG112,0)</f>
        <v>0</v>
      </c>
      <c r="CH112" s="149">
        <f>IF(AU112="nulová",AG112,0)</f>
        <v>0</v>
      </c>
      <c r="CI112" s="17">
        <f>IF(AU112="základní",1,IF(AU112="snížená",2,IF(AU112="zákl. přenesená",4,IF(AU112="sníž. přenesená",5,3))))</f>
        <v>1</v>
      </c>
      <c r="CJ112" s="17">
        <f>IF(AT112="stavební čast",1,IF(AT112="investiční čast",2,3))</f>
        <v>1</v>
      </c>
      <c r="CK112" s="17" t="str">
        <f>IF(D112="Vyplň vlastní","","x")</f>
        <v>x</v>
      </c>
    </row>
    <row r="113" spans="2:89" s="1" customFormat="1" ht="19.9" customHeight="1">
      <c r="B113" s="40"/>
      <c r="C113" s="41"/>
      <c r="D113" s="150" t="s">
        <v>134</v>
      </c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41"/>
      <c r="AD113" s="41"/>
      <c r="AE113" s="41"/>
      <c r="AF113" s="41"/>
      <c r="AG113" s="146">
        <f>ROUND(AG94*AS113,2)</f>
        <v>0</v>
      </c>
      <c r="AH113" s="132"/>
      <c r="AI113" s="132"/>
      <c r="AJ113" s="132"/>
      <c r="AK113" s="132"/>
      <c r="AL113" s="132"/>
      <c r="AM113" s="132"/>
      <c r="AN113" s="132">
        <f>ROUND(AG113+AV113,2)</f>
        <v>0</v>
      </c>
      <c r="AO113" s="132"/>
      <c r="AP113" s="132"/>
      <c r="AQ113" s="41"/>
      <c r="AR113" s="42"/>
      <c r="AS113" s="147">
        <v>0</v>
      </c>
      <c r="AT113" s="148" t="s">
        <v>132</v>
      </c>
      <c r="AU113" s="148" t="s">
        <v>41</v>
      </c>
      <c r="AV113" s="137">
        <f>ROUND(IF(AU113="základní",AG113*L32,IF(AU113="snížená",AG113*L33,0)),2)</f>
        <v>0</v>
      </c>
      <c r="BV113" s="17" t="s">
        <v>135</v>
      </c>
      <c r="BY113" s="149">
        <f>IF(AU113="základní",AV113,0)</f>
        <v>0</v>
      </c>
      <c r="BZ113" s="149">
        <f>IF(AU113="snížená",AV113,0)</f>
        <v>0</v>
      </c>
      <c r="CA113" s="149">
        <v>0</v>
      </c>
      <c r="CB113" s="149">
        <v>0</v>
      </c>
      <c r="CC113" s="149">
        <v>0</v>
      </c>
      <c r="CD113" s="149">
        <f>IF(AU113="základní",AG113,0)</f>
        <v>0</v>
      </c>
      <c r="CE113" s="149">
        <f>IF(AU113="snížená",AG113,0)</f>
        <v>0</v>
      </c>
      <c r="CF113" s="149">
        <f>IF(AU113="zákl. přenesená",AG113,0)</f>
        <v>0</v>
      </c>
      <c r="CG113" s="149">
        <f>IF(AU113="sníž. přenesená",AG113,0)</f>
        <v>0</v>
      </c>
      <c r="CH113" s="149">
        <f>IF(AU113="nulová",AG113,0)</f>
        <v>0</v>
      </c>
      <c r="CI113" s="17">
        <f>IF(AU113="základní",1,IF(AU113="snížená",2,IF(AU113="zákl. přenesená",4,IF(AU113="sníž. přenesená",5,3))))</f>
        <v>1</v>
      </c>
      <c r="CJ113" s="17">
        <f>IF(AT113="stavební čast",1,IF(AT113="investiční čast",2,3))</f>
        <v>1</v>
      </c>
      <c r="CK113" s="17" t="str">
        <f>IF(D113="Vyplň vlastní","","x")</f>
        <v/>
      </c>
    </row>
    <row r="114" spans="2:89" s="1" customFormat="1" ht="19.9" customHeight="1">
      <c r="B114" s="40"/>
      <c r="C114" s="41"/>
      <c r="D114" s="150" t="s">
        <v>134</v>
      </c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41"/>
      <c r="AD114" s="41"/>
      <c r="AE114" s="41"/>
      <c r="AF114" s="41"/>
      <c r="AG114" s="146">
        <f>ROUND(AG94*AS114,2)</f>
        <v>0</v>
      </c>
      <c r="AH114" s="132"/>
      <c r="AI114" s="132"/>
      <c r="AJ114" s="132"/>
      <c r="AK114" s="132"/>
      <c r="AL114" s="132"/>
      <c r="AM114" s="132"/>
      <c r="AN114" s="132">
        <f>ROUND(AG114+AV114,2)</f>
        <v>0</v>
      </c>
      <c r="AO114" s="132"/>
      <c r="AP114" s="132"/>
      <c r="AQ114" s="41"/>
      <c r="AR114" s="42"/>
      <c r="AS114" s="147">
        <v>0</v>
      </c>
      <c r="AT114" s="148" t="s">
        <v>132</v>
      </c>
      <c r="AU114" s="148" t="s">
        <v>41</v>
      </c>
      <c r="AV114" s="137">
        <f>ROUND(IF(AU114="základní",AG114*L32,IF(AU114="snížená",AG114*L33,0)),2)</f>
        <v>0</v>
      </c>
      <c r="BV114" s="17" t="s">
        <v>135</v>
      </c>
      <c r="BY114" s="149">
        <f>IF(AU114="základní",AV114,0)</f>
        <v>0</v>
      </c>
      <c r="BZ114" s="149">
        <f>IF(AU114="snížená",AV114,0)</f>
        <v>0</v>
      </c>
      <c r="CA114" s="149">
        <v>0</v>
      </c>
      <c r="CB114" s="149">
        <v>0</v>
      </c>
      <c r="CC114" s="149">
        <v>0</v>
      </c>
      <c r="CD114" s="149">
        <f>IF(AU114="základní",AG114,0)</f>
        <v>0</v>
      </c>
      <c r="CE114" s="149">
        <f>IF(AU114="snížená",AG114,0)</f>
        <v>0</v>
      </c>
      <c r="CF114" s="149">
        <f>IF(AU114="zákl. přenesená",AG114,0)</f>
        <v>0</v>
      </c>
      <c r="CG114" s="149">
        <f>IF(AU114="sníž. přenesená",AG114,0)</f>
        <v>0</v>
      </c>
      <c r="CH114" s="149">
        <f>IF(AU114="nulová",AG114,0)</f>
        <v>0</v>
      </c>
      <c r="CI114" s="17">
        <f>IF(AU114="základní",1,IF(AU114="snížená",2,IF(AU114="zákl. přenesená",4,IF(AU114="sníž. přenesená",5,3))))</f>
        <v>1</v>
      </c>
      <c r="CJ114" s="17">
        <f>IF(AT114="stavební čast",1,IF(AT114="investiční čast",2,3))</f>
        <v>1</v>
      </c>
      <c r="CK114" s="17" t="str">
        <f>IF(D114="Vyplň vlastní","","x")</f>
        <v/>
      </c>
    </row>
    <row r="115" spans="2:89" s="1" customFormat="1" ht="19.9" customHeight="1">
      <c r="B115" s="40"/>
      <c r="C115" s="41"/>
      <c r="D115" s="150" t="s">
        <v>134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41"/>
      <c r="AD115" s="41"/>
      <c r="AE115" s="41"/>
      <c r="AF115" s="41"/>
      <c r="AG115" s="146">
        <f>ROUND(AG94*AS115,2)</f>
        <v>0</v>
      </c>
      <c r="AH115" s="132"/>
      <c r="AI115" s="132"/>
      <c r="AJ115" s="132"/>
      <c r="AK115" s="132"/>
      <c r="AL115" s="132"/>
      <c r="AM115" s="132"/>
      <c r="AN115" s="132">
        <f>ROUND(AG115+AV115,2)</f>
        <v>0</v>
      </c>
      <c r="AO115" s="132"/>
      <c r="AP115" s="132"/>
      <c r="AQ115" s="41"/>
      <c r="AR115" s="42"/>
      <c r="AS115" s="151">
        <v>0</v>
      </c>
      <c r="AT115" s="152" t="s">
        <v>132</v>
      </c>
      <c r="AU115" s="152" t="s">
        <v>41</v>
      </c>
      <c r="AV115" s="143">
        <f>ROUND(IF(AU115="základní",AG115*L32,IF(AU115="snížená",AG115*L33,0)),2)</f>
        <v>0</v>
      </c>
      <c r="BV115" s="17" t="s">
        <v>135</v>
      </c>
      <c r="BY115" s="149">
        <f>IF(AU115="základní",AV115,0)</f>
        <v>0</v>
      </c>
      <c r="BZ115" s="149">
        <f>IF(AU115="snížená",AV115,0)</f>
        <v>0</v>
      </c>
      <c r="CA115" s="149">
        <v>0</v>
      </c>
      <c r="CB115" s="149">
        <v>0</v>
      </c>
      <c r="CC115" s="149">
        <v>0</v>
      </c>
      <c r="CD115" s="149">
        <f>IF(AU115="základní",AG115,0)</f>
        <v>0</v>
      </c>
      <c r="CE115" s="149">
        <f>IF(AU115="snížená",AG115,0)</f>
        <v>0</v>
      </c>
      <c r="CF115" s="149">
        <f>IF(AU115="zákl. přenesená",AG115,0)</f>
        <v>0</v>
      </c>
      <c r="CG115" s="149">
        <f>IF(AU115="sníž. přenesená",AG115,0)</f>
        <v>0</v>
      </c>
      <c r="CH115" s="149">
        <f>IF(AU115="nulová",AG115,0)</f>
        <v>0</v>
      </c>
      <c r="CI115" s="17">
        <f>IF(AU115="základní",1,IF(AU115="snížená",2,IF(AU115="zákl. přenesená",4,IF(AU115="sníž. přenesená",5,3))))</f>
        <v>1</v>
      </c>
      <c r="CJ115" s="17">
        <f>IF(AT115="stavební čast",1,IF(AT115="investiční čast",2,3))</f>
        <v>1</v>
      </c>
      <c r="CK115" s="17" t="str">
        <f>IF(D115="Vyplň vlastní","","x")</f>
        <v/>
      </c>
    </row>
    <row r="116" spans="2:44" s="1" customFormat="1" ht="10.8" customHeight="1"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2"/>
    </row>
    <row r="117" spans="2:44" s="1" customFormat="1" ht="30" customHeight="1">
      <c r="B117" s="40"/>
      <c r="C117" s="153" t="s">
        <v>136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5">
        <f>ROUND(AG94+AG111,2)</f>
        <v>0</v>
      </c>
      <c r="AH117" s="155"/>
      <c r="AI117" s="155"/>
      <c r="AJ117" s="155"/>
      <c r="AK117" s="155"/>
      <c r="AL117" s="155"/>
      <c r="AM117" s="155"/>
      <c r="AN117" s="155">
        <f>ROUND(AN94+AN111,2)</f>
        <v>0</v>
      </c>
      <c r="AO117" s="155"/>
      <c r="AP117" s="155"/>
      <c r="AQ117" s="154"/>
      <c r="AR117" s="42"/>
    </row>
    <row r="118" spans="2:44" s="1" customFormat="1" ht="6.95" customHeight="1"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42"/>
    </row>
  </sheetData>
  <sheetProtection password="CC35" sheet="1" objects="1" scenarios="1" formatColumns="0" formatRows="0"/>
  <mergeCells count="116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N115:AP115"/>
    <mergeCell ref="AN112:AP112"/>
    <mergeCell ref="AN113:AP113"/>
    <mergeCell ref="AN114:AP114"/>
    <mergeCell ref="AN111:AP111"/>
    <mergeCell ref="AN117:AP117"/>
    <mergeCell ref="E102:I102"/>
    <mergeCell ref="D95:H95"/>
    <mergeCell ref="E96:I96"/>
    <mergeCell ref="E97:I97"/>
    <mergeCell ref="E98:I98"/>
    <mergeCell ref="E99:I99"/>
    <mergeCell ref="E100:I100"/>
    <mergeCell ref="D101:H101"/>
    <mergeCell ref="E103:I103"/>
    <mergeCell ref="E104:I104"/>
    <mergeCell ref="E105:I105"/>
    <mergeCell ref="E106:I106"/>
    <mergeCell ref="F107:J107"/>
    <mergeCell ref="F108:J108"/>
    <mergeCell ref="F109:J109"/>
    <mergeCell ref="AG104:AM104"/>
    <mergeCell ref="AG103:AM103"/>
    <mergeCell ref="AG105:AM105"/>
    <mergeCell ref="AG106:AM106"/>
    <mergeCell ref="AG107:AM107"/>
    <mergeCell ref="AG108:AM108"/>
    <mergeCell ref="AG109:AM109"/>
    <mergeCell ref="AG112:AM112"/>
    <mergeCell ref="AG113:AM113"/>
    <mergeCell ref="AG114:AM114"/>
    <mergeCell ref="AG115:AM115"/>
    <mergeCell ref="AG111:AM111"/>
    <mergeCell ref="AG117:AM117"/>
    <mergeCell ref="L109:AF109"/>
    <mergeCell ref="L108:AF108"/>
    <mergeCell ref="D112:AB112"/>
    <mergeCell ref="D113:AB113"/>
    <mergeCell ref="D114:AB114"/>
    <mergeCell ref="D115:AB115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J101:AF101"/>
    <mergeCell ref="K102:AF102"/>
    <mergeCell ref="K103:AF103"/>
    <mergeCell ref="K104:AF104"/>
    <mergeCell ref="K105:AF105"/>
    <mergeCell ref="K106:AF106"/>
    <mergeCell ref="L107:AF107"/>
    <mergeCell ref="AN98:AP98"/>
    <mergeCell ref="AN101:AP101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111:AU11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11:AT115">
      <formula1>"stavební čast, technologická čast, investiční čast"</formula1>
    </dataValidation>
  </dataValidations>
  <hyperlinks>
    <hyperlink ref="A96" location="'01u - Stavební část'!C2" display="/"/>
    <hyperlink ref="A97" location="'02u - Vzduchotechnika'!C2" display="/"/>
    <hyperlink ref="A98" location="'03u - Vytápění'!C2" display="/"/>
    <hyperlink ref="A99" location="'05u - Elektroinstalace'!C2" display="/"/>
    <hyperlink ref="A100" location="'07u - Elektroinstalace - ...'!C2" display="/"/>
    <hyperlink ref="A102" location="'01n - Stavební část'!C2" display="/"/>
    <hyperlink ref="A103" location="'02n - Vzduchotechnika'!C2" display="/"/>
    <hyperlink ref="A104" location="'04n - Zdravotní technika'!C2" display="/"/>
    <hyperlink ref="A105" location="'05n - Elektroinstalace'!C2" display="/"/>
    <hyperlink ref="A107" location="'01 - Strukturovaná kabeláž'!C2" display="/"/>
    <hyperlink ref="A108" location="'02 - Poplachový zabezpečo...'!C2" display="/"/>
    <hyperlink ref="A109" location="'03 - AV 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114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1158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2361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J111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ROUND((SUM(BE111:BE118)+SUM(BE140:BE304)),2)</f>
        <v>0</v>
      </c>
      <c r="I37" s="180">
        <v>0.21</v>
      </c>
      <c r="J37" s="179">
        <f>ROUND(((SUM(BE111:BE118)+SUM(BE140:BE304))*I37),2)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ROUND((SUM(BF111:BF118)+SUM(BF140:BF304)),2)</f>
        <v>0</v>
      </c>
      <c r="I38" s="180">
        <v>0.15</v>
      </c>
      <c r="J38" s="179">
        <f>ROUND(((SUM(BF111:BF118)+SUM(BF140:BF304))*I38),2)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ROUND((SUM(BG111:BG118)+SUM(BG140:BG304)),2)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ROUND((SUM(BH111:BH118)+SUM(BH140:BH304)),2)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ROUND((SUM(BI111:BI118)+SUM(BI140:BI304)),2)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1158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05n - Elektroinstalace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J140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2362</v>
      </c>
      <c r="E99" s="211"/>
      <c r="F99" s="211"/>
      <c r="G99" s="211"/>
      <c r="H99" s="211"/>
      <c r="I99" s="212"/>
      <c r="J99" s="213">
        <f>J141</f>
        <v>0</v>
      </c>
      <c r="K99" s="209"/>
      <c r="L99" s="214"/>
    </row>
    <row r="100" spans="2:12" s="9" customFormat="1" ht="19.9" customHeight="1">
      <c r="B100" s="215"/>
      <c r="C100" s="130"/>
      <c r="D100" s="216" t="s">
        <v>2363</v>
      </c>
      <c r="E100" s="217"/>
      <c r="F100" s="217"/>
      <c r="G100" s="217"/>
      <c r="H100" s="217"/>
      <c r="I100" s="218"/>
      <c r="J100" s="219">
        <f>J144</f>
        <v>0</v>
      </c>
      <c r="K100" s="130"/>
      <c r="L100" s="220"/>
    </row>
    <row r="101" spans="2:12" s="9" customFormat="1" ht="19.9" customHeight="1">
      <c r="B101" s="215"/>
      <c r="C101" s="130"/>
      <c r="D101" s="216" t="s">
        <v>2364</v>
      </c>
      <c r="E101" s="217"/>
      <c r="F101" s="217"/>
      <c r="G101" s="217"/>
      <c r="H101" s="217"/>
      <c r="I101" s="218"/>
      <c r="J101" s="219">
        <f>J171</f>
        <v>0</v>
      </c>
      <c r="K101" s="130"/>
      <c r="L101" s="220"/>
    </row>
    <row r="102" spans="2:12" s="8" customFormat="1" ht="24.95" customHeight="1">
      <c r="B102" s="208"/>
      <c r="C102" s="209"/>
      <c r="D102" s="210" t="s">
        <v>2365</v>
      </c>
      <c r="E102" s="211"/>
      <c r="F102" s="211"/>
      <c r="G102" s="211"/>
      <c r="H102" s="211"/>
      <c r="I102" s="212"/>
      <c r="J102" s="213">
        <f>J176</f>
        <v>0</v>
      </c>
      <c r="K102" s="209"/>
      <c r="L102" s="214"/>
    </row>
    <row r="103" spans="2:12" s="8" customFormat="1" ht="24.95" customHeight="1">
      <c r="B103" s="208"/>
      <c r="C103" s="209"/>
      <c r="D103" s="210" t="s">
        <v>2366</v>
      </c>
      <c r="E103" s="211"/>
      <c r="F103" s="211"/>
      <c r="G103" s="211"/>
      <c r="H103" s="211"/>
      <c r="I103" s="212"/>
      <c r="J103" s="213">
        <f>J188</f>
        <v>0</v>
      </c>
      <c r="K103" s="209"/>
      <c r="L103" s="214"/>
    </row>
    <row r="104" spans="2:12" s="8" customFormat="1" ht="24.95" customHeight="1">
      <c r="B104" s="208"/>
      <c r="C104" s="209"/>
      <c r="D104" s="210" t="s">
        <v>2367</v>
      </c>
      <c r="E104" s="211"/>
      <c r="F104" s="211"/>
      <c r="G104" s="211"/>
      <c r="H104" s="211"/>
      <c r="I104" s="212"/>
      <c r="J104" s="213">
        <f>J230</f>
        <v>0</v>
      </c>
      <c r="K104" s="209"/>
      <c r="L104" s="214"/>
    </row>
    <row r="105" spans="2:12" s="8" customFormat="1" ht="24.95" customHeight="1">
      <c r="B105" s="208"/>
      <c r="C105" s="209"/>
      <c r="D105" s="210" t="s">
        <v>2368</v>
      </c>
      <c r="E105" s="211"/>
      <c r="F105" s="211"/>
      <c r="G105" s="211"/>
      <c r="H105" s="211"/>
      <c r="I105" s="212"/>
      <c r="J105" s="213">
        <f>J248</f>
        <v>0</v>
      </c>
      <c r="K105" s="209"/>
      <c r="L105" s="214"/>
    </row>
    <row r="106" spans="2:12" s="8" customFormat="1" ht="24.95" customHeight="1">
      <c r="B106" s="208"/>
      <c r="C106" s="209"/>
      <c r="D106" s="210" t="s">
        <v>2369</v>
      </c>
      <c r="E106" s="211"/>
      <c r="F106" s="211"/>
      <c r="G106" s="211"/>
      <c r="H106" s="211"/>
      <c r="I106" s="212"/>
      <c r="J106" s="213">
        <f>J259</f>
        <v>0</v>
      </c>
      <c r="K106" s="209"/>
      <c r="L106" s="214"/>
    </row>
    <row r="107" spans="2:12" s="8" customFormat="1" ht="24.95" customHeight="1">
      <c r="B107" s="208"/>
      <c r="C107" s="209"/>
      <c r="D107" s="210" t="s">
        <v>2370</v>
      </c>
      <c r="E107" s="211"/>
      <c r="F107" s="211"/>
      <c r="G107" s="211"/>
      <c r="H107" s="211"/>
      <c r="I107" s="212"/>
      <c r="J107" s="213">
        <f>J284</f>
        <v>0</v>
      </c>
      <c r="K107" s="209"/>
      <c r="L107" s="214"/>
    </row>
    <row r="108" spans="2:12" s="8" customFormat="1" ht="24.95" customHeight="1">
      <c r="B108" s="208"/>
      <c r="C108" s="209"/>
      <c r="D108" s="210" t="s">
        <v>2371</v>
      </c>
      <c r="E108" s="211"/>
      <c r="F108" s="211"/>
      <c r="G108" s="211"/>
      <c r="H108" s="211"/>
      <c r="I108" s="212"/>
      <c r="J108" s="213">
        <f>J292</f>
        <v>0</v>
      </c>
      <c r="K108" s="209"/>
      <c r="L108" s="214"/>
    </row>
    <row r="109" spans="2:12" s="1" customFormat="1" ht="21.8" customHeight="1">
      <c r="B109" s="40"/>
      <c r="C109" s="41"/>
      <c r="D109" s="41"/>
      <c r="E109" s="41"/>
      <c r="F109" s="41"/>
      <c r="G109" s="41"/>
      <c r="H109" s="41"/>
      <c r="I109" s="164"/>
      <c r="J109" s="41"/>
      <c r="K109" s="41"/>
      <c r="L109" s="42"/>
    </row>
    <row r="110" spans="2:12" s="1" customFormat="1" ht="6.95" customHeight="1">
      <c r="B110" s="40"/>
      <c r="C110" s="41"/>
      <c r="D110" s="41"/>
      <c r="E110" s="41"/>
      <c r="F110" s="41"/>
      <c r="G110" s="41"/>
      <c r="H110" s="41"/>
      <c r="I110" s="164"/>
      <c r="J110" s="41"/>
      <c r="K110" s="41"/>
      <c r="L110" s="42"/>
    </row>
    <row r="111" spans="2:14" s="1" customFormat="1" ht="29.25" customHeight="1">
      <c r="B111" s="40"/>
      <c r="C111" s="207" t="s">
        <v>166</v>
      </c>
      <c r="D111" s="41"/>
      <c r="E111" s="41"/>
      <c r="F111" s="41"/>
      <c r="G111" s="41"/>
      <c r="H111" s="41"/>
      <c r="I111" s="164"/>
      <c r="J111" s="221">
        <f>ROUND(J112+J113+J114+J115+J116+J117,2)</f>
        <v>0</v>
      </c>
      <c r="K111" s="41"/>
      <c r="L111" s="42"/>
      <c r="N111" s="222" t="s">
        <v>40</v>
      </c>
    </row>
    <row r="112" spans="2:65" s="1" customFormat="1" ht="18" customHeight="1">
      <c r="B112" s="40"/>
      <c r="C112" s="41"/>
      <c r="D112" s="150" t="s">
        <v>167</v>
      </c>
      <c r="E112" s="145"/>
      <c r="F112" s="145"/>
      <c r="G112" s="41"/>
      <c r="H112" s="41"/>
      <c r="I112" s="164"/>
      <c r="J112" s="146">
        <v>0</v>
      </c>
      <c r="K112" s="41"/>
      <c r="L112" s="223"/>
      <c r="M112" s="164"/>
      <c r="N112" s="224" t="s">
        <v>42</v>
      </c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225" t="s">
        <v>168</v>
      </c>
      <c r="AZ112" s="164"/>
      <c r="BA112" s="164"/>
      <c r="BB112" s="164"/>
      <c r="BC112" s="164"/>
      <c r="BD112" s="164"/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225" t="s">
        <v>85</v>
      </c>
      <c r="BK112" s="164"/>
      <c r="BL112" s="164"/>
      <c r="BM112" s="164"/>
    </row>
    <row r="113" spans="2:65" s="1" customFormat="1" ht="18" customHeight="1">
      <c r="B113" s="40"/>
      <c r="C113" s="41"/>
      <c r="D113" s="150" t="s">
        <v>169</v>
      </c>
      <c r="E113" s="145"/>
      <c r="F113" s="145"/>
      <c r="G113" s="41"/>
      <c r="H113" s="41"/>
      <c r="I113" s="164"/>
      <c r="J113" s="146">
        <v>0</v>
      </c>
      <c r="K113" s="41"/>
      <c r="L113" s="223"/>
      <c r="M113" s="164"/>
      <c r="N113" s="224" t="s">
        <v>42</v>
      </c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225" t="s">
        <v>168</v>
      </c>
      <c r="AZ113" s="164"/>
      <c r="BA113" s="164"/>
      <c r="BB113" s="164"/>
      <c r="BC113" s="164"/>
      <c r="BD113" s="164"/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225" t="s">
        <v>85</v>
      </c>
      <c r="BK113" s="164"/>
      <c r="BL113" s="164"/>
      <c r="BM113" s="164"/>
    </row>
    <row r="114" spans="2:65" s="1" customFormat="1" ht="18" customHeight="1">
      <c r="B114" s="40"/>
      <c r="C114" s="41"/>
      <c r="D114" s="150" t="s">
        <v>170</v>
      </c>
      <c r="E114" s="145"/>
      <c r="F114" s="145"/>
      <c r="G114" s="41"/>
      <c r="H114" s="41"/>
      <c r="I114" s="164"/>
      <c r="J114" s="146">
        <v>0</v>
      </c>
      <c r="K114" s="41"/>
      <c r="L114" s="223"/>
      <c r="M114" s="164"/>
      <c r="N114" s="224" t="s">
        <v>42</v>
      </c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225" t="s">
        <v>168</v>
      </c>
      <c r="AZ114" s="164"/>
      <c r="BA114" s="164"/>
      <c r="BB114" s="164"/>
      <c r="BC114" s="164"/>
      <c r="BD114" s="164"/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225" t="s">
        <v>85</v>
      </c>
      <c r="BK114" s="164"/>
      <c r="BL114" s="164"/>
      <c r="BM114" s="164"/>
    </row>
    <row r="115" spans="2:65" s="1" customFormat="1" ht="18" customHeight="1">
      <c r="B115" s="40"/>
      <c r="C115" s="41"/>
      <c r="D115" s="150" t="s">
        <v>171</v>
      </c>
      <c r="E115" s="145"/>
      <c r="F115" s="145"/>
      <c r="G115" s="41"/>
      <c r="H115" s="41"/>
      <c r="I115" s="164"/>
      <c r="J115" s="146">
        <v>0</v>
      </c>
      <c r="K115" s="41"/>
      <c r="L115" s="223"/>
      <c r="M115" s="164"/>
      <c r="N115" s="224" t="s">
        <v>42</v>
      </c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225" t="s">
        <v>168</v>
      </c>
      <c r="AZ115" s="164"/>
      <c r="BA115" s="164"/>
      <c r="BB115" s="164"/>
      <c r="BC115" s="164"/>
      <c r="BD115" s="164"/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225" t="s">
        <v>85</v>
      </c>
      <c r="BK115" s="164"/>
      <c r="BL115" s="164"/>
      <c r="BM115" s="164"/>
    </row>
    <row r="116" spans="2:65" s="1" customFormat="1" ht="18" customHeight="1">
      <c r="B116" s="40"/>
      <c r="C116" s="41"/>
      <c r="D116" s="150" t="s">
        <v>172</v>
      </c>
      <c r="E116" s="145"/>
      <c r="F116" s="145"/>
      <c r="G116" s="41"/>
      <c r="H116" s="41"/>
      <c r="I116" s="164"/>
      <c r="J116" s="146">
        <v>0</v>
      </c>
      <c r="K116" s="41"/>
      <c r="L116" s="223"/>
      <c r="M116" s="164"/>
      <c r="N116" s="224" t="s">
        <v>42</v>
      </c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225" t="s">
        <v>168</v>
      </c>
      <c r="AZ116" s="164"/>
      <c r="BA116" s="164"/>
      <c r="BB116" s="164"/>
      <c r="BC116" s="164"/>
      <c r="BD116" s="164"/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225" t="s">
        <v>85</v>
      </c>
      <c r="BK116" s="164"/>
      <c r="BL116" s="164"/>
      <c r="BM116" s="164"/>
    </row>
    <row r="117" spans="2:65" s="1" customFormat="1" ht="18" customHeight="1">
      <c r="B117" s="40"/>
      <c r="C117" s="41"/>
      <c r="D117" s="145" t="s">
        <v>173</v>
      </c>
      <c r="E117" s="41"/>
      <c r="F117" s="41"/>
      <c r="G117" s="41"/>
      <c r="H117" s="41"/>
      <c r="I117" s="164"/>
      <c r="J117" s="146">
        <f>ROUND(J32*T117,2)</f>
        <v>0</v>
      </c>
      <c r="K117" s="41"/>
      <c r="L117" s="223"/>
      <c r="M117" s="164"/>
      <c r="N117" s="224" t="s">
        <v>42</v>
      </c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225" t="s">
        <v>174</v>
      </c>
      <c r="AZ117" s="164"/>
      <c r="BA117" s="164"/>
      <c r="BB117" s="164"/>
      <c r="BC117" s="164"/>
      <c r="BD117" s="164"/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225" t="s">
        <v>85</v>
      </c>
      <c r="BK117" s="164"/>
      <c r="BL117" s="164"/>
      <c r="BM117" s="164"/>
    </row>
    <row r="118" spans="2:12" s="1" customFormat="1" ht="12">
      <c r="B118" s="40"/>
      <c r="C118" s="41"/>
      <c r="D118" s="41"/>
      <c r="E118" s="41"/>
      <c r="F118" s="41"/>
      <c r="G118" s="41"/>
      <c r="H118" s="41"/>
      <c r="I118" s="164"/>
      <c r="J118" s="41"/>
      <c r="K118" s="41"/>
      <c r="L118" s="42"/>
    </row>
    <row r="119" spans="2:12" s="1" customFormat="1" ht="29.25" customHeight="1">
      <c r="B119" s="40"/>
      <c r="C119" s="153" t="s">
        <v>136</v>
      </c>
      <c r="D119" s="154"/>
      <c r="E119" s="154"/>
      <c r="F119" s="154"/>
      <c r="G119" s="154"/>
      <c r="H119" s="154"/>
      <c r="I119" s="205"/>
      <c r="J119" s="155">
        <f>ROUND(J98+J111,2)</f>
        <v>0</v>
      </c>
      <c r="K119" s="154"/>
      <c r="L119" s="42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99"/>
      <c r="J120" s="64"/>
      <c r="K120" s="64"/>
      <c r="L120" s="42"/>
    </row>
    <row r="124" spans="2:12" s="1" customFormat="1" ht="6.95" customHeight="1">
      <c r="B124" s="65"/>
      <c r="C124" s="66"/>
      <c r="D124" s="66"/>
      <c r="E124" s="66"/>
      <c r="F124" s="66"/>
      <c r="G124" s="66"/>
      <c r="H124" s="66"/>
      <c r="I124" s="202"/>
      <c r="J124" s="66"/>
      <c r="K124" s="66"/>
      <c r="L124" s="42"/>
    </row>
    <row r="125" spans="2:12" s="1" customFormat="1" ht="24.95" customHeight="1">
      <c r="B125" s="40"/>
      <c r="C125" s="23" t="s">
        <v>175</v>
      </c>
      <c r="D125" s="41"/>
      <c r="E125" s="41"/>
      <c r="F125" s="41"/>
      <c r="G125" s="41"/>
      <c r="H125" s="41"/>
      <c r="I125" s="164"/>
      <c r="J125" s="41"/>
      <c r="K125" s="41"/>
      <c r="L125" s="42"/>
    </row>
    <row r="126" spans="2:12" s="1" customFormat="1" ht="6.95" customHeight="1">
      <c r="B126" s="40"/>
      <c r="C126" s="41"/>
      <c r="D126" s="41"/>
      <c r="E126" s="41"/>
      <c r="F126" s="41"/>
      <c r="G126" s="41"/>
      <c r="H126" s="41"/>
      <c r="I126" s="164"/>
      <c r="J126" s="41"/>
      <c r="K126" s="41"/>
      <c r="L126" s="42"/>
    </row>
    <row r="127" spans="2:12" s="1" customFormat="1" ht="12" customHeight="1">
      <c r="B127" s="40"/>
      <c r="C127" s="32" t="s">
        <v>15</v>
      </c>
      <c r="D127" s="41"/>
      <c r="E127" s="41"/>
      <c r="F127" s="41"/>
      <c r="G127" s="41"/>
      <c r="H127" s="41"/>
      <c r="I127" s="164"/>
      <c r="J127" s="41"/>
      <c r="K127" s="41"/>
      <c r="L127" s="42"/>
    </row>
    <row r="128" spans="2:12" s="1" customFormat="1" ht="16.5" customHeight="1">
      <c r="B128" s="40"/>
      <c r="C128" s="41"/>
      <c r="D128" s="41"/>
      <c r="E128" s="203" t="str">
        <f>E7</f>
        <v>Stavební úpravy objektu 2 v obchodním areálu fy AGRICO v Týništi nad Orlicí</v>
      </c>
      <c r="F128" s="32"/>
      <c r="G128" s="32"/>
      <c r="H128" s="32"/>
      <c r="I128" s="164"/>
      <c r="J128" s="41"/>
      <c r="K128" s="41"/>
      <c r="L128" s="42"/>
    </row>
    <row r="129" spans="2:12" ht="12" customHeight="1">
      <c r="B129" s="21"/>
      <c r="C129" s="32" t="s">
        <v>138</v>
      </c>
      <c r="D129" s="22"/>
      <c r="E129" s="22"/>
      <c r="F129" s="22"/>
      <c r="G129" s="22"/>
      <c r="H129" s="22"/>
      <c r="I129" s="156"/>
      <c r="J129" s="22"/>
      <c r="K129" s="22"/>
      <c r="L129" s="20"/>
    </row>
    <row r="130" spans="2:12" s="1" customFormat="1" ht="16.5" customHeight="1">
      <c r="B130" s="40"/>
      <c r="C130" s="41"/>
      <c r="D130" s="41"/>
      <c r="E130" s="203" t="s">
        <v>1158</v>
      </c>
      <c r="F130" s="41"/>
      <c r="G130" s="41"/>
      <c r="H130" s="41"/>
      <c r="I130" s="164"/>
      <c r="J130" s="41"/>
      <c r="K130" s="41"/>
      <c r="L130" s="42"/>
    </row>
    <row r="131" spans="2:12" s="1" customFormat="1" ht="12" customHeight="1">
      <c r="B131" s="40"/>
      <c r="C131" s="32" t="s">
        <v>140</v>
      </c>
      <c r="D131" s="41"/>
      <c r="E131" s="41"/>
      <c r="F131" s="41"/>
      <c r="G131" s="41"/>
      <c r="H131" s="41"/>
      <c r="I131" s="164"/>
      <c r="J131" s="41"/>
      <c r="K131" s="41"/>
      <c r="L131" s="42"/>
    </row>
    <row r="132" spans="2:12" s="1" customFormat="1" ht="16.5" customHeight="1">
      <c r="B132" s="40"/>
      <c r="C132" s="41"/>
      <c r="D132" s="41"/>
      <c r="E132" s="73" t="str">
        <f>E11</f>
        <v>05n - Elektroinstalace</v>
      </c>
      <c r="F132" s="41"/>
      <c r="G132" s="41"/>
      <c r="H132" s="41"/>
      <c r="I132" s="164"/>
      <c r="J132" s="41"/>
      <c r="K132" s="41"/>
      <c r="L132" s="42"/>
    </row>
    <row r="133" spans="2:12" s="1" customFormat="1" ht="6.95" customHeight="1">
      <c r="B133" s="40"/>
      <c r="C133" s="41"/>
      <c r="D133" s="41"/>
      <c r="E133" s="41"/>
      <c r="F133" s="41"/>
      <c r="G133" s="41"/>
      <c r="H133" s="41"/>
      <c r="I133" s="164"/>
      <c r="J133" s="41"/>
      <c r="K133" s="41"/>
      <c r="L133" s="42"/>
    </row>
    <row r="134" spans="2:12" s="1" customFormat="1" ht="12" customHeight="1">
      <c r="B134" s="40"/>
      <c r="C134" s="32" t="s">
        <v>19</v>
      </c>
      <c r="D134" s="41"/>
      <c r="E134" s="41"/>
      <c r="F134" s="27" t="str">
        <f>F14</f>
        <v xml:space="preserve"> </v>
      </c>
      <c r="G134" s="41"/>
      <c r="H134" s="41"/>
      <c r="I134" s="166" t="s">
        <v>21</v>
      </c>
      <c r="J134" s="76" t="str">
        <f>IF(J14="","",J14)</f>
        <v>4. 2. 2021</v>
      </c>
      <c r="K134" s="41"/>
      <c r="L134" s="42"/>
    </row>
    <row r="135" spans="2:12" s="1" customFormat="1" ht="6.95" customHeight="1">
      <c r="B135" s="40"/>
      <c r="C135" s="41"/>
      <c r="D135" s="41"/>
      <c r="E135" s="41"/>
      <c r="F135" s="41"/>
      <c r="G135" s="41"/>
      <c r="H135" s="41"/>
      <c r="I135" s="164"/>
      <c r="J135" s="41"/>
      <c r="K135" s="41"/>
      <c r="L135" s="42"/>
    </row>
    <row r="136" spans="2:12" s="1" customFormat="1" ht="15.15" customHeight="1">
      <c r="B136" s="40"/>
      <c r="C136" s="32" t="s">
        <v>23</v>
      </c>
      <c r="D136" s="41"/>
      <c r="E136" s="41"/>
      <c r="F136" s="27" t="str">
        <f>E17</f>
        <v>Agrico s.r.o.</v>
      </c>
      <c r="G136" s="41"/>
      <c r="H136" s="41"/>
      <c r="I136" s="166" t="s">
        <v>29</v>
      </c>
      <c r="J136" s="36" t="str">
        <f>E23</f>
        <v>PT atelier s.r.o.</v>
      </c>
      <c r="K136" s="41"/>
      <c r="L136" s="42"/>
    </row>
    <row r="137" spans="2:12" s="1" customFormat="1" ht="15.15" customHeight="1">
      <c r="B137" s="40"/>
      <c r="C137" s="32" t="s">
        <v>27</v>
      </c>
      <c r="D137" s="41"/>
      <c r="E137" s="41"/>
      <c r="F137" s="27" t="str">
        <f>IF(E20="","",E20)</f>
        <v>Vyplň údaj</v>
      </c>
      <c r="G137" s="41"/>
      <c r="H137" s="41"/>
      <c r="I137" s="166" t="s">
        <v>32</v>
      </c>
      <c r="J137" s="36" t="str">
        <f>E26</f>
        <v xml:space="preserve"> </v>
      </c>
      <c r="K137" s="41"/>
      <c r="L137" s="42"/>
    </row>
    <row r="138" spans="2:12" s="1" customFormat="1" ht="10.3" customHeight="1">
      <c r="B138" s="40"/>
      <c r="C138" s="41"/>
      <c r="D138" s="41"/>
      <c r="E138" s="41"/>
      <c r="F138" s="41"/>
      <c r="G138" s="41"/>
      <c r="H138" s="41"/>
      <c r="I138" s="164"/>
      <c r="J138" s="41"/>
      <c r="K138" s="41"/>
      <c r="L138" s="42"/>
    </row>
    <row r="139" spans="2:20" s="10" customFormat="1" ht="29.25" customHeight="1">
      <c r="B139" s="227"/>
      <c r="C139" s="228" t="s">
        <v>176</v>
      </c>
      <c r="D139" s="229" t="s">
        <v>61</v>
      </c>
      <c r="E139" s="229" t="s">
        <v>57</v>
      </c>
      <c r="F139" s="229" t="s">
        <v>58</v>
      </c>
      <c r="G139" s="229" t="s">
        <v>177</v>
      </c>
      <c r="H139" s="229" t="s">
        <v>178</v>
      </c>
      <c r="I139" s="230" t="s">
        <v>179</v>
      </c>
      <c r="J139" s="231" t="s">
        <v>145</v>
      </c>
      <c r="K139" s="232" t="s">
        <v>180</v>
      </c>
      <c r="L139" s="233"/>
      <c r="M139" s="97" t="s">
        <v>1</v>
      </c>
      <c r="N139" s="98" t="s">
        <v>40</v>
      </c>
      <c r="O139" s="98" t="s">
        <v>181</v>
      </c>
      <c r="P139" s="98" t="s">
        <v>182</v>
      </c>
      <c r="Q139" s="98" t="s">
        <v>183</v>
      </c>
      <c r="R139" s="98" t="s">
        <v>184</v>
      </c>
      <c r="S139" s="98" t="s">
        <v>185</v>
      </c>
      <c r="T139" s="99" t="s">
        <v>186</v>
      </c>
    </row>
    <row r="140" spans="2:63" s="1" customFormat="1" ht="22.8" customHeight="1">
      <c r="B140" s="40"/>
      <c r="C140" s="104" t="s">
        <v>187</v>
      </c>
      <c r="D140" s="41"/>
      <c r="E140" s="41"/>
      <c r="F140" s="41"/>
      <c r="G140" s="41"/>
      <c r="H140" s="41"/>
      <c r="I140" s="164"/>
      <c r="J140" s="234">
        <f>BK140</f>
        <v>0</v>
      </c>
      <c r="K140" s="41"/>
      <c r="L140" s="42"/>
      <c r="M140" s="100"/>
      <c r="N140" s="101"/>
      <c r="O140" s="101"/>
      <c r="P140" s="235">
        <f>P141+P176+P188+P230+P248+P259+P284+P292</f>
        <v>0</v>
      </c>
      <c r="Q140" s="101"/>
      <c r="R140" s="235">
        <f>R141+R176+R188+R230+R248+R259+R284+R292</f>
        <v>0</v>
      </c>
      <c r="S140" s="101"/>
      <c r="T140" s="236">
        <f>T141+T176+T188+T230+T248+T259+T284+T292</f>
        <v>0</v>
      </c>
      <c r="AT140" s="17" t="s">
        <v>75</v>
      </c>
      <c r="AU140" s="17" t="s">
        <v>147</v>
      </c>
      <c r="BK140" s="237">
        <f>BK141+BK176+BK188+BK230+BK248+BK259+BK284+BK292</f>
        <v>0</v>
      </c>
    </row>
    <row r="141" spans="2:63" s="11" customFormat="1" ht="25.9" customHeight="1">
      <c r="B141" s="238"/>
      <c r="C141" s="239"/>
      <c r="D141" s="240" t="s">
        <v>75</v>
      </c>
      <c r="E141" s="241" t="s">
        <v>756</v>
      </c>
      <c r="F141" s="241" t="s">
        <v>2372</v>
      </c>
      <c r="G141" s="239"/>
      <c r="H141" s="239"/>
      <c r="I141" s="242"/>
      <c r="J141" s="243">
        <f>BK141</f>
        <v>0</v>
      </c>
      <c r="K141" s="239"/>
      <c r="L141" s="244"/>
      <c r="M141" s="245"/>
      <c r="N141" s="246"/>
      <c r="O141" s="246"/>
      <c r="P141" s="247">
        <f>P142+P143+P144+P171</f>
        <v>0</v>
      </c>
      <c r="Q141" s="246"/>
      <c r="R141" s="247">
        <f>R142+R143+R144+R171</f>
        <v>0</v>
      </c>
      <c r="S141" s="246"/>
      <c r="T141" s="248">
        <f>T142+T143+T144+T171</f>
        <v>0</v>
      </c>
      <c r="AR141" s="249" t="s">
        <v>83</v>
      </c>
      <c r="AT141" s="250" t="s">
        <v>75</v>
      </c>
      <c r="AU141" s="250" t="s">
        <v>76</v>
      </c>
      <c r="AY141" s="249" t="s">
        <v>190</v>
      </c>
      <c r="BK141" s="251">
        <f>BK142+BK143+BK144+BK171</f>
        <v>0</v>
      </c>
    </row>
    <row r="142" spans="2:65" s="1" customFormat="1" ht="16.5" customHeight="1">
      <c r="B142" s="40"/>
      <c r="C142" s="254" t="s">
        <v>83</v>
      </c>
      <c r="D142" s="254" t="s">
        <v>193</v>
      </c>
      <c r="E142" s="255" t="s">
        <v>120</v>
      </c>
      <c r="F142" s="256" t="s">
        <v>2373</v>
      </c>
      <c r="G142" s="257" t="s">
        <v>552</v>
      </c>
      <c r="H142" s="258">
        <v>1</v>
      </c>
      <c r="I142" s="259"/>
      <c r="J142" s="260">
        <f>ROUND(I142*H142,2)</f>
        <v>0</v>
      </c>
      <c r="K142" s="256" t="s">
        <v>1</v>
      </c>
      <c r="L142" s="42"/>
      <c r="M142" s="261" t="s">
        <v>1</v>
      </c>
      <c r="N142" s="262" t="s">
        <v>41</v>
      </c>
      <c r="O142" s="88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AR142" s="265" t="s">
        <v>197</v>
      </c>
      <c r="AT142" s="265" t="s">
        <v>193</v>
      </c>
      <c r="AU142" s="265" t="s">
        <v>83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197</v>
      </c>
      <c r="BM142" s="265" t="s">
        <v>2374</v>
      </c>
    </row>
    <row r="143" spans="2:65" s="1" customFormat="1" ht="16.5" customHeight="1">
      <c r="B143" s="40"/>
      <c r="C143" s="254" t="s">
        <v>85</v>
      </c>
      <c r="D143" s="254" t="s">
        <v>193</v>
      </c>
      <c r="E143" s="255" t="s">
        <v>197</v>
      </c>
      <c r="F143" s="256" t="s">
        <v>2375</v>
      </c>
      <c r="G143" s="257" t="s">
        <v>552</v>
      </c>
      <c r="H143" s="258">
        <v>1</v>
      </c>
      <c r="I143" s="259"/>
      <c r="J143" s="260">
        <f>ROUND(I143*H143,2)</f>
        <v>0</v>
      </c>
      <c r="K143" s="256" t="s">
        <v>1</v>
      </c>
      <c r="L143" s="42"/>
      <c r="M143" s="261" t="s">
        <v>1</v>
      </c>
      <c r="N143" s="262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197</v>
      </c>
      <c r="AT143" s="265" t="s">
        <v>193</v>
      </c>
      <c r="AU143" s="265" t="s">
        <v>83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2376</v>
      </c>
    </row>
    <row r="144" spans="2:63" s="11" customFormat="1" ht="22.8" customHeight="1">
      <c r="B144" s="238"/>
      <c r="C144" s="239"/>
      <c r="D144" s="240" t="s">
        <v>75</v>
      </c>
      <c r="E144" s="252" t="s">
        <v>2377</v>
      </c>
      <c r="F144" s="252" t="s">
        <v>2378</v>
      </c>
      <c r="G144" s="239"/>
      <c r="H144" s="239"/>
      <c r="I144" s="242"/>
      <c r="J144" s="253">
        <f>BK144</f>
        <v>0</v>
      </c>
      <c r="K144" s="239"/>
      <c r="L144" s="244"/>
      <c r="M144" s="245"/>
      <c r="N144" s="246"/>
      <c r="O144" s="246"/>
      <c r="P144" s="247">
        <f>SUM(P145:P170)</f>
        <v>0</v>
      </c>
      <c r="Q144" s="246"/>
      <c r="R144" s="247">
        <f>SUM(R145:R170)</f>
        <v>0</v>
      </c>
      <c r="S144" s="246"/>
      <c r="T144" s="248">
        <f>SUM(T145:T170)</f>
        <v>0</v>
      </c>
      <c r="AR144" s="249" t="s">
        <v>83</v>
      </c>
      <c r="AT144" s="250" t="s">
        <v>75</v>
      </c>
      <c r="AU144" s="250" t="s">
        <v>83</v>
      </c>
      <c r="AY144" s="249" t="s">
        <v>190</v>
      </c>
      <c r="BK144" s="251">
        <f>SUM(BK145:BK170)</f>
        <v>0</v>
      </c>
    </row>
    <row r="145" spans="2:65" s="1" customFormat="1" ht="24" customHeight="1">
      <c r="B145" s="40"/>
      <c r="C145" s="254" t="s">
        <v>120</v>
      </c>
      <c r="D145" s="254" t="s">
        <v>193</v>
      </c>
      <c r="E145" s="255" t="s">
        <v>2379</v>
      </c>
      <c r="F145" s="256" t="s">
        <v>2380</v>
      </c>
      <c r="G145" s="257" t="s">
        <v>552</v>
      </c>
      <c r="H145" s="258">
        <v>1</v>
      </c>
      <c r="I145" s="259"/>
      <c r="J145" s="260">
        <f>ROUND(I145*H145,2)</f>
        <v>0</v>
      </c>
      <c r="K145" s="256" t="s">
        <v>1</v>
      </c>
      <c r="L145" s="42"/>
      <c r="M145" s="261" t="s">
        <v>1</v>
      </c>
      <c r="N145" s="262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197</v>
      </c>
      <c r="AT145" s="265" t="s">
        <v>193</v>
      </c>
      <c r="AU145" s="265" t="s">
        <v>85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2381</v>
      </c>
    </row>
    <row r="146" spans="2:65" s="1" customFormat="1" ht="16.5" customHeight="1">
      <c r="B146" s="40"/>
      <c r="C146" s="254" t="s">
        <v>197</v>
      </c>
      <c r="D146" s="254" t="s">
        <v>193</v>
      </c>
      <c r="E146" s="255" t="s">
        <v>2382</v>
      </c>
      <c r="F146" s="256" t="s">
        <v>2383</v>
      </c>
      <c r="G146" s="257" t="s">
        <v>552</v>
      </c>
      <c r="H146" s="258">
        <v>2</v>
      </c>
      <c r="I146" s="259"/>
      <c r="J146" s="260">
        <f>ROUND(I146*H146,2)</f>
        <v>0</v>
      </c>
      <c r="K146" s="256" t="s">
        <v>1</v>
      </c>
      <c r="L146" s="42"/>
      <c r="M146" s="261" t="s">
        <v>1</v>
      </c>
      <c r="N146" s="262" t="s">
        <v>41</v>
      </c>
      <c r="O146" s="88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AR146" s="265" t="s">
        <v>197</v>
      </c>
      <c r="AT146" s="265" t="s">
        <v>193</v>
      </c>
      <c r="AU146" s="265" t="s">
        <v>85</v>
      </c>
      <c r="AY146" s="17" t="s">
        <v>190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83</v>
      </c>
      <c r="BK146" s="149">
        <f>ROUND(I146*H146,2)</f>
        <v>0</v>
      </c>
      <c r="BL146" s="17" t="s">
        <v>197</v>
      </c>
      <c r="BM146" s="265" t="s">
        <v>2384</v>
      </c>
    </row>
    <row r="147" spans="2:65" s="1" customFormat="1" ht="16.5" customHeight="1">
      <c r="B147" s="40"/>
      <c r="C147" s="254" t="s">
        <v>228</v>
      </c>
      <c r="D147" s="254" t="s">
        <v>193</v>
      </c>
      <c r="E147" s="255" t="s">
        <v>2385</v>
      </c>
      <c r="F147" s="256" t="s">
        <v>2386</v>
      </c>
      <c r="G147" s="257" t="s">
        <v>552</v>
      </c>
      <c r="H147" s="258">
        <v>29</v>
      </c>
      <c r="I147" s="259"/>
      <c r="J147" s="260">
        <f>ROUND(I147*H147,2)</f>
        <v>0</v>
      </c>
      <c r="K147" s="256" t="s">
        <v>1</v>
      </c>
      <c r="L147" s="42"/>
      <c r="M147" s="261" t="s">
        <v>1</v>
      </c>
      <c r="N147" s="262" t="s">
        <v>41</v>
      </c>
      <c r="O147" s="88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AR147" s="265" t="s">
        <v>197</v>
      </c>
      <c r="AT147" s="265" t="s">
        <v>193</v>
      </c>
      <c r="AU147" s="265" t="s">
        <v>85</v>
      </c>
      <c r="AY147" s="17" t="s">
        <v>190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83</v>
      </c>
      <c r="BK147" s="149">
        <f>ROUND(I147*H147,2)</f>
        <v>0</v>
      </c>
      <c r="BL147" s="17" t="s">
        <v>197</v>
      </c>
      <c r="BM147" s="265" t="s">
        <v>2387</v>
      </c>
    </row>
    <row r="148" spans="2:65" s="1" customFormat="1" ht="16.5" customHeight="1">
      <c r="B148" s="40"/>
      <c r="C148" s="254" t="s">
        <v>191</v>
      </c>
      <c r="D148" s="254" t="s">
        <v>193</v>
      </c>
      <c r="E148" s="255" t="s">
        <v>2388</v>
      </c>
      <c r="F148" s="256" t="s">
        <v>2389</v>
      </c>
      <c r="G148" s="257" t="s">
        <v>552</v>
      </c>
      <c r="H148" s="258">
        <v>1</v>
      </c>
      <c r="I148" s="259"/>
      <c r="J148" s="260">
        <f>ROUND(I148*H148,2)</f>
        <v>0</v>
      </c>
      <c r="K148" s="256" t="s">
        <v>1</v>
      </c>
      <c r="L148" s="42"/>
      <c r="M148" s="261" t="s">
        <v>1</v>
      </c>
      <c r="N148" s="262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197</v>
      </c>
      <c r="AT148" s="265" t="s">
        <v>193</v>
      </c>
      <c r="AU148" s="265" t="s">
        <v>85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197</v>
      </c>
      <c r="BM148" s="265" t="s">
        <v>2390</v>
      </c>
    </row>
    <row r="149" spans="2:65" s="1" customFormat="1" ht="16.5" customHeight="1">
      <c r="B149" s="40"/>
      <c r="C149" s="254" t="s">
        <v>251</v>
      </c>
      <c r="D149" s="254" t="s">
        <v>193</v>
      </c>
      <c r="E149" s="255" t="s">
        <v>2391</v>
      </c>
      <c r="F149" s="256" t="s">
        <v>2392</v>
      </c>
      <c r="G149" s="257" t="s">
        <v>552</v>
      </c>
      <c r="H149" s="258">
        <v>1</v>
      </c>
      <c r="I149" s="259"/>
      <c r="J149" s="260">
        <f>ROUND(I149*H149,2)</f>
        <v>0</v>
      </c>
      <c r="K149" s="256" t="s">
        <v>1</v>
      </c>
      <c r="L149" s="42"/>
      <c r="M149" s="261" t="s">
        <v>1</v>
      </c>
      <c r="N149" s="262" t="s">
        <v>41</v>
      </c>
      <c r="O149" s="88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AR149" s="265" t="s">
        <v>197</v>
      </c>
      <c r="AT149" s="265" t="s">
        <v>193</v>
      </c>
      <c r="AU149" s="265" t="s">
        <v>85</v>
      </c>
      <c r="AY149" s="17" t="s">
        <v>190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83</v>
      </c>
      <c r="BK149" s="149">
        <f>ROUND(I149*H149,2)</f>
        <v>0</v>
      </c>
      <c r="BL149" s="17" t="s">
        <v>197</v>
      </c>
      <c r="BM149" s="265" t="s">
        <v>2393</v>
      </c>
    </row>
    <row r="150" spans="2:65" s="1" customFormat="1" ht="16.5" customHeight="1">
      <c r="B150" s="40"/>
      <c r="C150" s="254" t="s">
        <v>209</v>
      </c>
      <c r="D150" s="254" t="s">
        <v>193</v>
      </c>
      <c r="E150" s="255" t="s">
        <v>2394</v>
      </c>
      <c r="F150" s="256" t="s">
        <v>2395</v>
      </c>
      <c r="G150" s="257" t="s">
        <v>552</v>
      </c>
      <c r="H150" s="258">
        <v>4</v>
      </c>
      <c r="I150" s="259"/>
      <c r="J150" s="260">
        <f>ROUND(I150*H150,2)</f>
        <v>0</v>
      </c>
      <c r="K150" s="256" t="s">
        <v>1</v>
      </c>
      <c r="L150" s="42"/>
      <c r="M150" s="261" t="s">
        <v>1</v>
      </c>
      <c r="N150" s="262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197</v>
      </c>
      <c r="AT150" s="265" t="s">
        <v>193</v>
      </c>
      <c r="AU150" s="265" t="s">
        <v>85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197</v>
      </c>
      <c r="BM150" s="265" t="s">
        <v>2396</v>
      </c>
    </row>
    <row r="151" spans="2:65" s="1" customFormat="1" ht="16.5" customHeight="1">
      <c r="B151" s="40"/>
      <c r="C151" s="254" t="s">
        <v>249</v>
      </c>
      <c r="D151" s="254" t="s">
        <v>193</v>
      </c>
      <c r="E151" s="255" t="s">
        <v>2397</v>
      </c>
      <c r="F151" s="256" t="s">
        <v>2398</v>
      </c>
      <c r="G151" s="257" t="s">
        <v>552</v>
      </c>
      <c r="H151" s="258">
        <v>24</v>
      </c>
      <c r="I151" s="259"/>
      <c r="J151" s="260">
        <f>ROUND(I151*H151,2)</f>
        <v>0</v>
      </c>
      <c r="K151" s="256" t="s">
        <v>1</v>
      </c>
      <c r="L151" s="42"/>
      <c r="M151" s="261" t="s">
        <v>1</v>
      </c>
      <c r="N151" s="262" t="s">
        <v>41</v>
      </c>
      <c r="O151" s="88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AR151" s="265" t="s">
        <v>197</v>
      </c>
      <c r="AT151" s="265" t="s">
        <v>193</v>
      </c>
      <c r="AU151" s="265" t="s">
        <v>85</v>
      </c>
      <c r="AY151" s="17" t="s">
        <v>190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83</v>
      </c>
      <c r="BK151" s="149">
        <f>ROUND(I151*H151,2)</f>
        <v>0</v>
      </c>
      <c r="BL151" s="17" t="s">
        <v>197</v>
      </c>
      <c r="BM151" s="265" t="s">
        <v>2399</v>
      </c>
    </row>
    <row r="152" spans="2:65" s="1" customFormat="1" ht="16.5" customHeight="1">
      <c r="B152" s="40"/>
      <c r="C152" s="254" t="s">
        <v>264</v>
      </c>
      <c r="D152" s="254" t="s">
        <v>193</v>
      </c>
      <c r="E152" s="255" t="s">
        <v>2400</v>
      </c>
      <c r="F152" s="256" t="s">
        <v>2401</v>
      </c>
      <c r="G152" s="257" t="s">
        <v>552</v>
      </c>
      <c r="H152" s="258">
        <v>36</v>
      </c>
      <c r="I152" s="259"/>
      <c r="J152" s="260">
        <f>ROUND(I152*H152,2)</f>
        <v>0</v>
      </c>
      <c r="K152" s="256" t="s">
        <v>1</v>
      </c>
      <c r="L152" s="42"/>
      <c r="M152" s="261" t="s">
        <v>1</v>
      </c>
      <c r="N152" s="262" t="s">
        <v>41</v>
      </c>
      <c r="O152" s="88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AR152" s="265" t="s">
        <v>197</v>
      </c>
      <c r="AT152" s="265" t="s">
        <v>193</v>
      </c>
      <c r="AU152" s="265" t="s">
        <v>85</v>
      </c>
      <c r="AY152" s="17" t="s">
        <v>190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83</v>
      </c>
      <c r="BK152" s="149">
        <f>ROUND(I152*H152,2)</f>
        <v>0</v>
      </c>
      <c r="BL152" s="17" t="s">
        <v>197</v>
      </c>
      <c r="BM152" s="265" t="s">
        <v>2402</v>
      </c>
    </row>
    <row r="153" spans="2:65" s="1" customFormat="1" ht="16.5" customHeight="1">
      <c r="B153" s="40"/>
      <c r="C153" s="254" t="s">
        <v>270</v>
      </c>
      <c r="D153" s="254" t="s">
        <v>193</v>
      </c>
      <c r="E153" s="255" t="s">
        <v>2403</v>
      </c>
      <c r="F153" s="256" t="s">
        <v>2404</v>
      </c>
      <c r="G153" s="257" t="s">
        <v>552</v>
      </c>
      <c r="H153" s="258">
        <v>4</v>
      </c>
      <c r="I153" s="259"/>
      <c r="J153" s="260">
        <f>ROUND(I153*H153,2)</f>
        <v>0</v>
      </c>
      <c r="K153" s="256" t="s">
        <v>1</v>
      </c>
      <c r="L153" s="42"/>
      <c r="M153" s="261" t="s">
        <v>1</v>
      </c>
      <c r="N153" s="262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197</v>
      </c>
      <c r="AT153" s="265" t="s">
        <v>193</v>
      </c>
      <c r="AU153" s="265" t="s">
        <v>85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197</v>
      </c>
      <c r="BM153" s="265" t="s">
        <v>2405</v>
      </c>
    </row>
    <row r="154" spans="2:65" s="1" customFormat="1" ht="16.5" customHeight="1">
      <c r="B154" s="40"/>
      <c r="C154" s="254" t="s">
        <v>279</v>
      </c>
      <c r="D154" s="254" t="s">
        <v>193</v>
      </c>
      <c r="E154" s="255" t="s">
        <v>2406</v>
      </c>
      <c r="F154" s="256" t="s">
        <v>2407</v>
      </c>
      <c r="G154" s="257" t="s">
        <v>552</v>
      </c>
      <c r="H154" s="258">
        <v>2</v>
      </c>
      <c r="I154" s="259"/>
      <c r="J154" s="260">
        <f>ROUND(I154*H154,2)</f>
        <v>0</v>
      </c>
      <c r="K154" s="256" t="s">
        <v>1</v>
      </c>
      <c r="L154" s="42"/>
      <c r="M154" s="261" t="s">
        <v>1</v>
      </c>
      <c r="N154" s="262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197</v>
      </c>
      <c r="AT154" s="265" t="s">
        <v>193</v>
      </c>
      <c r="AU154" s="265" t="s">
        <v>85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197</v>
      </c>
      <c r="BM154" s="265" t="s">
        <v>2408</v>
      </c>
    </row>
    <row r="155" spans="2:65" s="1" customFormat="1" ht="16.5" customHeight="1">
      <c r="B155" s="40"/>
      <c r="C155" s="254" t="s">
        <v>286</v>
      </c>
      <c r="D155" s="254" t="s">
        <v>193</v>
      </c>
      <c r="E155" s="255" t="s">
        <v>2409</v>
      </c>
      <c r="F155" s="256" t="s">
        <v>2410</v>
      </c>
      <c r="G155" s="257" t="s">
        <v>552</v>
      </c>
      <c r="H155" s="258">
        <v>1</v>
      </c>
      <c r="I155" s="259"/>
      <c r="J155" s="260">
        <f>ROUND(I155*H155,2)</f>
        <v>0</v>
      </c>
      <c r="K155" s="256" t="s">
        <v>1</v>
      </c>
      <c r="L155" s="42"/>
      <c r="M155" s="261" t="s">
        <v>1</v>
      </c>
      <c r="N155" s="262" t="s">
        <v>41</v>
      </c>
      <c r="O155" s="88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AR155" s="265" t="s">
        <v>197</v>
      </c>
      <c r="AT155" s="265" t="s">
        <v>193</v>
      </c>
      <c r="AU155" s="265" t="s">
        <v>85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197</v>
      </c>
      <c r="BM155" s="265" t="s">
        <v>2411</v>
      </c>
    </row>
    <row r="156" spans="2:65" s="1" customFormat="1" ht="16.5" customHeight="1">
      <c r="B156" s="40"/>
      <c r="C156" s="254" t="s">
        <v>293</v>
      </c>
      <c r="D156" s="254" t="s">
        <v>193</v>
      </c>
      <c r="E156" s="255" t="s">
        <v>2412</v>
      </c>
      <c r="F156" s="256" t="s">
        <v>2413</v>
      </c>
      <c r="G156" s="257" t="s">
        <v>552</v>
      </c>
      <c r="H156" s="258">
        <v>1</v>
      </c>
      <c r="I156" s="259"/>
      <c r="J156" s="260">
        <f>ROUND(I156*H156,2)</f>
        <v>0</v>
      </c>
      <c r="K156" s="256" t="s">
        <v>1</v>
      </c>
      <c r="L156" s="42"/>
      <c r="M156" s="261" t="s">
        <v>1</v>
      </c>
      <c r="N156" s="262" t="s">
        <v>41</v>
      </c>
      <c r="O156" s="88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AR156" s="265" t="s">
        <v>197</v>
      </c>
      <c r="AT156" s="265" t="s">
        <v>193</v>
      </c>
      <c r="AU156" s="265" t="s">
        <v>85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197</v>
      </c>
      <c r="BM156" s="265" t="s">
        <v>2414</v>
      </c>
    </row>
    <row r="157" spans="2:65" s="1" customFormat="1" ht="16.5" customHeight="1">
      <c r="B157" s="40"/>
      <c r="C157" s="254" t="s">
        <v>8</v>
      </c>
      <c r="D157" s="254" t="s">
        <v>193</v>
      </c>
      <c r="E157" s="255" t="s">
        <v>2415</v>
      </c>
      <c r="F157" s="256" t="s">
        <v>2416</v>
      </c>
      <c r="G157" s="257" t="s">
        <v>552</v>
      </c>
      <c r="H157" s="258">
        <v>1</v>
      </c>
      <c r="I157" s="259"/>
      <c r="J157" s="260">
        <f>ROUND(I157*H157,2)</f>
        <v>0</v>
      </c>
      <c r="K157" s="256" t="s">
        <v>1</v>
      </c>
      <c r="L157" s="42"/>
      <c r="M157" s="261" t="s">
        <v>1</v>
      </c>
      <c r="N157" s="262" t="s">
        <v>41</v>
      </c>
      <c r="O157" s="88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AR157" s="265" t="s">
        <v>197</v>
      </c>
      <c r="AT157" s="265" t="s">
        <v>193</v>
      </c>
      <c r="AU157" s="265" t="s">
        <v>85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197</v>
      </c>
      <c r="BM157" s="265" t="s">
        <v>2417</v>
      </c>
    </row>
    <row r="158" spans="2:65" s="1" customFormat="1" ht="16.5" customHeight="1">
      <c r="B158" s="40"/>
      <c r="C158" s="254" t="s">
        <v>301</v>
      </c>
      <c r="D158" s="254" t="s">
        <v>193</v>
      </c>
      <c r="E158" s="255" t="s">
        <v>2418</v>
      </c>
      <c r="F158" s="256" t="s">
        <v>2419</v>
      </c>
      <c r="G158" s="257" t="s">
        <v>552</v>
      </c>
      <c r="H158" s="258">
        <v>1</v>
      </c>
      <c r="I158" s="259"/>
      <c r="J158" s="260">
        <f>ROUND(I158*H158,2)</f>
        <v>0</v>
      </c>
      <c r="K158" s="256" t="s">
        <v>1</v>
      </c>
      <c r="L158" s="42"/>
      <c r="M158" s="261" t="s">
        <v>1</v>
      </c>
      <c r="N158" s="262" t="s">
        <v>41</v>
      </c>
      <c r="O158" s="88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AR158" s="265" t="s">
        <v>197</v>
      </c>
      <c r="AT158" s="265" t="s">
        <v>193</v>
      </c>
      <c r="AU158" s="265" t="s">
        <v>85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197</v>
      </c>
      <c r="BM158" s="265" t="s">
        <v>2420</v>
      </c>
    </row>
    <row r="159" spans="2:65" s="1" customFormat="1" ht="16.5" customHeight="1">
      <c r="B159" s="40"/>
      <c r="C159" s="254" t="s">
        <v>306</v>
      </c>
      <c r="D159" s="254" t="s">
        <v>193</v>
      </c>
      <c r="E159" s="255" t="s">
        <v>2421</v>
      </c>
      <c r="F159" s="256" t="s">
        <v>2422</v>
      </c>
      <c r="G159" s="257" t="s">
        <v>552</v>
      </c>
      <c r="H159" s="258">
        <v>1</v>
      </c>
      <c r="I159" s="259"/>
      <c r="J159" s="260">
        <f>ROUND(I159*H159,2)</f>
        <v>0</v>
      </c>
      <c r="K159" s="256" t="s">
        <v>1</v>
      </c>
      <c r="L159" s="42"/>
      <c r="M159" s="261" t="s">
        <v>1</v>
      </c>
      <c r="N159" s="262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197</v>
      </c>
      <c r="AT159" s="265" t="s">
        <v>193</v>
      </c>
      <c r="AU159" s="265" t="s">
        <v>85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197</v>
      </c>
      <c r="BM159" s="265" t="s">
        <v>2423</v>
      </c>
    </row>
    <row r="160" spans="2:65" s="1" customFormat="1" ht="24" customHeight="1">
      <c r="B160" s="40"/>
      <c r="C160" s="254" t="s">
        <v>312</v>
      </c>
      <c r="D160" s="254" t="s">
        <v>193</v>
      </c>
      <c r="E160" s="255" t="s">
        <v>2424</v>
      </c>
      <c r="F160" s="256" t="s">
        <v>2425</v>
      </c>
      <c r="G160" s="257" t="s">
        <v>552</v>
      </c>
      <c r="H160" s="258">
        <v>1</v>
      </c>
      <c r="I160" s="259"/>
      <c r="J160" s="260">
        <f>ROUND(I160*H160,2)</f>
        <v>0</v>
      </c>
      <c r="K160" s="256" t="s">
        <v>1</v>
      </c>
      <c r="L160" s="42"/>
      <c r="M160" s="261" t="s">
        <v>1</v>
      </c>
      <c r="N160" s="262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197</v>
      </c>
      <c r="AT160" s="265" t="s">
        <v>193</v>
      </c>
      <c r="AU160" s="265" t="s">
        <v>85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197</v>
      </c>
      <c r="BM160" s="265" t="s">
        <v>2426</v>
      </c>
    </row>
    <row r="161" spans="2:65" s="1" customFormat="1" ht="24" customHeight="1">
      <c r="B161" s="40"/>
      <c r="C161" s="254" t="s">
        <v>320</v>
      </c>
      <c r="D161" s="254" t="s">
        <v>193</v>
      </c>
      <c r="E161" s="255" t="s">
        <v>2427</v>
      </c>
      <c r="F161" s="256" t="s">
        <v>2428</v>
      </c>
      <c r="G161" s="257" t="s">
        <v>552</v>
      </c>
      <c r="H161" s="258">
        <v>1</v>
      </c>
      <c r="I161" s="259"/>
      <c r="J161" s="260">
        <f>ROUND(I161*H161,2)</f>
        <v>0</v>
      </c>
      <c r="K161" s="256" t="s">
        <v>1</v>
      </c>
      <c r="L161" s="42"/>
      <c r="M161" s="261" t="s">
        <v>1</v>
      </c>
      <c r="N161" s="262" t="s">
        <v>41</v>
      </c>
      <c r="O161" s="88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265" t="s">
        <v>197</v>
      </c>
      <c r="AT161" s="265" t="s">
        <v>193</v>
      </c>
      <c r="AU161" s="265" t="s">
        <v>85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197</v>
      </c>
      <c r="BM161" s="265" t="s">
        <v>2429</v>
      </c>
    </row>
    <row r="162" spans="2:65" s="1" customFormat="1" ht="24" customHeight="1">
      <c r="B162" s="40"/>
      <c r="C162" s="254" t="s">
        <v>325</v>
      </c>
      <c r="D162" s="254" t="s">
        <v>193</v>
      </c>
      <c r="E162" s="255" t="s">
        <v>2430</v>
      </c>
      <c r="F162" s="256" t="s">
        <v>2431</v>
      </c>
      <c r="G162" s="257" t="s">
        <v>552</v>
      </c>
      <c r="H162" s="258">
        <v>1</v>
      </c>
      <c r="I162" s="259"/>
      <c r="J162" s="260">
        <f>ROUND(I162*H162,2)</f>
        <v>0</v>
      </c>
      <c r="K162" s="256" t="s">
        <v>1</v>
      </c>
      <c r="L162" s="42"/>
      <c r="M162" s="261" t="s">
        <v>1</v>
      </c>
      <c r="N162" s="262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197</v>
      </c>
      <c r="AT162" s="265" t="s">
        <v>193</v>
      </c>
      <c r="AU162" s="265" t="s">
        <v>85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197</v>
      </c>
      <c r="BM162" s="265" t="s">
        <v>2432</v>
      </c>
    </row>
    <row r="163" spans="2:65" s="1" customFormat="1" ht="16.5" customHeight="1">
      <c r="B163" s="40"/>
      <c r="C163" s="254" t="s">
        <v>7</v>
      </c>
      <c r="D163" s="254" t="s">
        <v>193</v>
      </c>
      <c r="E163" s="255" t="s">
        <v>2433</v>
      </c>
      <c r="F163" s="256" t="s">
        <v>2434</v>
      </c>
      <c r="G163" s="257" t="s">
        <v>552</v>
      </c>
      <c r="H163" s="258">
        <v>1</v>
      </c>
      <c r="I163" s="259"/>
      <c r="J163" s="260">
        <f>ROUND(I163*H163,2)</f>
        <v>0</v>
      </c>
      <c r="K163" s="256" t="s">
        <v>1</v>
      </c>
      <c r="L163" s="42"/>
      <c r="M163" s="261" t="s">
        <v>1</v>
      </c>
      <c r="N163" s="262" t="s">
        <v>41</v>
      </c>
      <c r="O163" s="88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AR163" s="265" t="s">
        <v>197</v>
      </c>
      <c r="AT163" s="265" t="s">
        <v>193</v>
      </c>
      <c r="AU163" s="265" t="s">
        <v>85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197</v>
      </c>
      <c r="BM163" s="265" t="s">
        <v>2435</v>
      </c>
    </row>
    <row r="164" spans="2:65" s="1" customFormat="1" ht="16.5" customHeight="1">
      <c r="B164" s="40"/>
      <c r="C164" s="254" t="s">
        <v>340</v>
      </c>
      <c r="D164" s="254" t="s">
        <v>193</v>
      </c>
      <c r="E164" s="255" t="s">
        <v>2436</v>
      </c>
      <c r="F164" s="256" t="s">
        <v>2437</v>
      </c>
      <c r="G164" s="257" t="s">
        <v>552</v>
      </c>
      <c r="H164" s="258">
        <v>1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197</v>
      </c>
      <c r="AT164" s="265" t="s">
        <v>193</v>
      </c>
      <c r="AU164" s="265" t="s">
        <v>85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197</v>
      </c>
      <c r="BM164" s="265" t="s">
        <v>2438</v>
      </c>
    </row>
    <row r="165" spans="2:65" s="1" customFormat="1" ht="16.5" customHeight="1">
      <c r="B165" s="40"/>
      <c r="C165" s="254" t="s">
        <v>346</v>
      </c>
      <c r="D165" s="254" t="s">
        <v>193</v>
      </c>
      <c r="E165" s="255" t="s">
        <v>2439</v>
      </c>
      <c r="F165" s="256" t="s">
        <v>2440</v>
      </c>
      <c r="G165" s="257" t="s">
        <v>552</v>
      </c>
      <c r="H165" s="258">
        <v>2</v>
      </c>
      <c r="I165" s="259"/>
      <c r="J165" s="260">
        <f>ROUND(I165*H165,2)</f>
        <v>0</v>
      </c>
      <c r="K165" s="256" t="s">
        <v>1</v>
      </c>
      <c r="L165" s="42"/>
      <c r="M165" s="261" t="s">
        <v>1</v>
      </c>
      <c r="N165" s="262" t="s">
        <v>41</v>
      </c>
      <c r="O165" s="88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AR165" s="265" t="s">
        <v>197</v>
      </c>
      <c r="AT165" s="265" t="s">
        <v>193</v>
      </c>
      <c r="AU165" s="265" t="s">
        <v>85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197</v>
      </c>
      <c r="BM165" s="265" t="s">
        <v>2441</v>
      </c>
    </row>
    <row r="166" spans="2:65" s="1" customFormat="1" ht="16.5" customHeight="1">
      <c r="B166" s="40"/>
      <c r="C166" s="254" t="s">
        <v>350</v>
      </c>
      <c r="D166" s="254" t="s">
        <v>193</v>
      </c>
      <c r="E166" s="255" t="s">
        <v>2442</v>
      </c>
      <c r="F166" s="256" t="s">
        <v>2443</v>
      </c>
      <c r="G166" s="257" t="s">
        <v>552</v>
      </c>
      <c r="H166" s="258">
        <v>8</v>
      </c>
      <c r="I166" s="259"/>
      <c r="J166" s="260">
        <f>ROUND(I166*H166,2)</f>
        <v>0</v>
      </c>
      <c r="K166" s="256" t="s">
        <v>1</v>
      </c>
      <c r="L166" s="42"/>
      <c r="M166" s="261" t="s">
        <v>1</v>
      </c>
      <c r="N166" s="262" t="s">
        <v>41</v>
      </c>
      <c r="O166" s="88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AR166" s="265" t="s">
        <v>197</v>
      </c>
      <c r="AT166" s="265" t="s">
        <v>193</v>
      </c>
      <c r="AU166" s="265" t="s">
        <v>85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197</v>
      </c>
      <c r="BM166" s="265" t="s">
        <v>2444</v>
      </c>
    </row>
    <row r="167" spans="2:65" s="1" customFormat="1" ht="16.5" customHeight="1">
      <c r="B167" s="40"/>
      <c r="C167" s="254" t="s">
        <v>354</v>
      </c>
      <c r="D167" s="254" t="s">
        <v>193</v>
      </c>
      <c r="E167" s="255" t="s">
        <v>2445</v>
      </c>
      <c r="F167" s="256" t="s">
        <v>2446</v>
      </c>
      <c r="G167" s="257" t="s">
        <v>552</v>
      </c>
      <c r="H167" s="258">
        <v>1</v>
      </c>
      <c r="I167" s="259"/>
      <c r="J167" s="260">
        <f>ROUND(I167*H167,2)</f>
        <v>0</v>
      </c>
      <c r="K167" s="256" t="s">
        <v>1</v>
      </c>
      <c r="L167" s="42"/>
      <c r="M167" s="261" t="s">
        <v>1</v>
      </c>
      <c r="N167" s="262" t="s">
        <v>41</v>
      </c>
      <c r="O167" s="88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65" t="s">
        <v>197</v>
      </c>
      <c r="AT167" s="265" t="s">
        <v>193</v>
      </c>
      <c r="AU167" s="265" t="s">
        <v>85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197</v>
      </c>
      <c r="BM167" s="265" t="s">
        <v>2447</v>
      </c>
    </row>
    <row r="168" spans="2:65" s="1" customFormat="1" ht="16.5" customHeight="1">
      <c r="B168" s="40"/>
      <c r="C168" s="254" t="s">
        <v>358</v>
      </c>
      <c r="D168" s="254" t="s">
        <v>193</v>
      </c>
      <c r="E168" s="255" t="s">
        <v>2448</v>
      </c>
      <c r="F168" s="256" t="s">
        <v>2449</v>
      </c>
      <c r="G168" s="257" t="s">
        <v>552</v>
      </c>
      <c r="H168" s="258">
        <v>1</v>
      </c>
      <c r="I168" s="259"/>
      <c r="J168" s="260">
        <f>ROUND(I168*H168,2)</f>
        <v>0</v>
      </c>
      <c r="K168" s="256" t="s">
        <v>1</v>
      </c>
      <c r="L168" s="42"/>
      <c r="M168" s="261" t="s">
        <v>1</v>
      </c>
      <c r="N168" s="262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197</v>
      </c>
      <c r="AT168" s="265" t="s">
        <v>193</v>
      </c>
      <c r="AU168" s="265" t="s">
        <v>85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197</v>
      </c>
      <c r="BM168" s="265" t="s">
        <v>2450</v>
      </c>
    </row>
    <row r="169" spans="2:65" s="1" customFormat="1" ht="24" customHeight="1">
      <c r="B169" s="40"/>
      <c r="C169" s="254" t="s">
        <v>365</v>
      </c>
      <c r="D169" s="254" t="s">
        <v>193</v>
      </c>
      <c r="E169" s="255" t="s">
        <v>2451</v>
      </c>
      <c r="F169" s="256" t="s">
        <v>2452</v>
      </c>
      <c r="G169" s="257" t="s">
        <v>552</v>
      </c>
      <c r="H169" s="258">
        <v>1</v>
      </c>
      <c r="I169" s="259"/>
      <c r="J169" s="260">
        <f>ROUND(I169*H169,2)</f>
        <v>0</v>
      </c>
      <c r="K169" s="256" t="s">
        <v>1</v>
      </c>
      <c r="L169" s="42"/>
      <c r="M169" s="261" t="s">
        <v>1</v>
      </c>
      <c r="N169" s="262" t="s">
        <v>41</v>
      </c>
      <c r="O169" s="88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AR169" s="265" t="s">
        <v>197</v>
      </c>
      <c r="AT169" s="265" t="s">
        <v>193</v>
      </c>
      <c r="AU169" s="265" t="s">
        <v>85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197</v>
      </c>
      <c r="BM169" s="265" t="s">
        <v>2453</v>
      </c>
    </row>
    <row r="170" spans="2:65" s="1" customFormat="1" ht="24" customHeight="1">
      <c r="B170" s="40"/>
      <c r="C170" s="254" t="s">
        <v>624</v>
      </c>
      <c r="D170" s="254" t="s">
        <v>193</v>
      </c>
      <c r="E170" s="255" t="s">
        <v>2454</v>
      </c>
      <c r="F170" s="256" t="s">
        <v>2455</v>
      </c>
      <c r="G170" s="257" t="s">
        <v>552</v>
      </c>
      <c r="H170" s="258">
        <v>5</v>
      </c>
      <c r="I170" s="259"/>
      <c r="J170" s="260">
        <f>ROUND(I170*H170,2)</f>
        <v>0</v>
      </c>
      <c r="K170" s="256" t="s">
        <v>1</v>
      </c>
      <c r="L170" s="42"/>
      <c r="M170" s="261" t="s">
        <v>1</v>
      </c>
      <c r="N170" s="262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197</v>
      </c>
      <c r="AT170" s="265" t="s">
        <v>193</v>
      </c>
      <c r="AU170" s="265" t="s">
        <v>85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197</v>
      </c>
      <c r="BM170" s="265" t="s">
        <v>2456</v>
      </c>
    </row>
    <row r="171" spans="2:63" s="11" customFormat="1" ht="22.8" customHeight="1">
      <c r="B171" s="238"/>
      <c r="C171" s="239"/>
      <c r="D171" s="240" t="s">
        <v>75</v>
      </c>
      <c r="E171" s="252" t="s">
        <v>2457</v>
      </c>
      <c r="F171" s="252" t="s">
        <v>2458</v>
      </c>
      <c r="G171" s="239"/>
      <c r="H171" s="239"/>
      <c r="I171" s="242"/>
      <c r="J171" s="253">
        <f>BK171</f>
        <v>0</v>
      </c>
      <c r="K171" s="239"/>
      <c r="L171" s="244"/>
      <c r="M171" s="245"/>
      <c r="N171" s="246"/>
      <c r="O171" s="246"/>
      <c r="P171" s="247">
        <f>SUM(P172:P175)</f>
        <v>0</v>
      </c>
      <c r="Q171" s="246"/>
      <c r="R171" s="247">
        <f>SUM(R172:R175)</f>
        <v>0</v>
      </c>
      <c r="S171" s="246"/>
      <c r="T171" s="248">
        <f>SUM(T172:T175)</f>
        <v>0</v>
      </c>
      <c r="AR171" s="249" t="s">
        <v>83</v>
      </c>
      <c r="AT171" s="250" t="s">
        <v>75</v>
      </c>
      <c r="AU171" s="250" t="s">
        <v>83</v>
      </c>
      <c r="AY171" s="249" t="s">
        <v>190</v>
      </c>
      <c r="BK171" s="251">
        <f>SUM(BK172:BK175)</f>
        <v>0</v>
      </c>
    </row>
    <row r="172" spans="2:65" s="1" customFormat="1" ht="24" customHeight="1">
      <c r="B172" s="40"/>
      <c r="C172" s="254" t="s">
        <v>372</v>
      </c>
      <c r="D172" s="254" t="s">
        <v>193</v>
      </c>
      <c r="E172" s="255" t="s">
        <v>2459</v>
      </c>
      <c r="F172" s="256" t="s">
        <v>2460</v>
      </c>
      <c r="G172" s="257" t="s">
        <v>552</v>
      </c>
      <c r="H172" s="258">
        <v>1</v>
      </c>
      <c r="I172" s="259"/>
      <c r="J172" s="260">
        <f>ROUND(I172*H172,2)</f>
        <v>0</v>
      </c>
      <c r="K172" s="256" t="s">
        <v>1</v>
      </c>
      <c r="L172" s="42"/>
      <c r="M172" s="261" t="s">
        <v>1</v>
      </c>
      <c r="N172" s="262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197</v>
      </c>
      <c r="AT172" s="265" t="s">
        <v>193</v>
      </c>
      <c r="AU172" s="265" t="s">
        <v>85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197</v>
      </c>
      <c r="BM172" s="265" t="s">
        <v>2461</v>
      </c>
    </row>
    <row r="173" spans="2:65" s="1" customFormat="1" ht="16.5" customHeight="1">
      <c r="B173" s="40"/>
      <c r="C173" s="254" t="s">
        <v>631</v>
      </c>
      <c r="D173" s="254" t="s">
        <v>193</v>
      </c>
      <c r="E173" s="255" t="s">
        <v>2462</v>
      </c>
      <c r="F173" s="256" t="s">
        <v>2463</v>
      </c>
      <c r="G173" s="257" t="s">
        <v>552</v>
      </c>
      <c r="H173" s="258">
        <v>1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197</v>
      </c>
      <c r="AT173" s="265" t="s">
        <v>193</v>
      </c>
      <c r="AU173" s="265" t="s">
        <v>85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197</v>
      </c>
      <c r="BM173" s="265" t="s">
        <v>2464</v>
      </c>
    </row>
    <row r="174" spans="2:65" s="1" customFormat="1" ht="16.5" customHeight="1">
      <c r="B174" s="40"/>
      <c r="C174" s="254" t="s">
        <v>379</v>
      </c>
      <c r="D174" s="254" t="s">
        <v>193</v>
      </c>
      <c r="E174" s="255" t="s">
        <v>2465</v>
      </c>
      <c r="F174" s="256" t="s">
        <v>2466</v>
      </c>
      <c r="G174" s="257" t="s">
        <v>552</v>
      </c>
      <c r="H174" s="258">
        <v>1</v>
      </c>
      <c r="I174" s="259"/>
      <c r="J174" s="260">
        <f>ROUND(I174*H174,2)</f>
        <v>0</v>
      </c>
      <c r="K174" s="256" t="s">
        <v>1</v>
      </c>
      <c r="L174" s="42"/>
      <c r="M174" s="261" t="s">
        <v>1</v>
      </c>
      <c r="N174" s="262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197</v>
      </c>
      <c r="AT174" s="265" t="s">
        <v>193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197</v>
      </c>
      <c r="BM174" s="265" t="s">
        <v>2467</v>
      </c>
    </row>
    <row r="175" spans="2:65" s="1" customFormat="1" ht="16.5" customHeight="1">
      <c r="B175" s="40"/>
      <c r="C175" s="254" t="s">
        <v>362</v>
      </c>
      <c r="D175" s="254" t="s">
        <v>193</v>
      </c>
      <c r="E175" s="255" t="s">
        <v>2468</v>
      </c>
      <c r="F175" s="256" t="s">
        <v>2469</v>
      </c>
      <c r="G175" s="257" t="s">
        <v>552</v>
      </c>
      <c r="H175" s="258">
        <v>1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197</v>
      </c>
      <c r="AT175" s="265" t="s">
        <v>193</v>
      </c>
      <c r="AU175" s="265" t="s">
        <v>85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197</v>
      </c>
      <c r="BM175" s="265" t="s">
        <v>2470</v>
      </c>
    </row>
    <row r="176" spans="2:63" s="11" customFormat="1" ht="25.9" customHeight="1">
      <c r="B176" s="238"/>
      <c r="C176" s="239"/>
      <c r="D176" s="240" t="s">
        <v>75</v>
      </c>
      <c r="E176" s="241" t="s">
        <v>1097</v>
      </c>
      <c r="F176" s="241" t="s">
        <v>2471</v>
      </c>
      <c r="G176" s="239"/>
      <c r="H176" s="239"/>
      <c r="I176" s="242"/>
      <c r="J176" s="243">
        <f>BK176</f>
        <v>0</v>
      </c>
      <c r="K176" s="239"/>
      <c r="L176" s="244"/>
      <c r="M176" s="245"/>
      <c r="N176" s="246"/>
      <c r="O176" s="246"/>
      <c r="P176" s="247">
        <f>SUM(P177:P187)</f>
        <v>0</v>
      </c>
      <c r="Q176" s="246"/>
      <c r="R176" s="247">
        <f>SUM(R177:R187)</f>
        <v>0</v>
      </c>
      <c r="S176" s="246"/>
      <c r="T176" s="248">
        <f>SUM(T177:T187)</f>
        <v>0</v>
      </c>
      <c r="AR176" s="249" t="s">
        <v>83</v>
      </c>
      <c r="AT176" s="250" t="s">
        <v>75</v>
      </c>
      <c r="AU176" s="250" t="s">
        <v>76</v>
      </c>
      <c r="AY176" s="249" t="s">
        <v>190</v>
      </c>
      <c r="BK176" s="251">
        <f>SUM(BK177:BK187)</f>
        <v>0</v>
      </c>
    </row>
    <row r="177" spans="2:65" s="1" customFormat="1" ht="36" customHeight="1">
      <c r="B177" s="40"/>
      <c r="C177" s="254" t="s">
        <v>388</v>
      </c>
      <c r="D177" s="254" t="s">
        <v>193</v>
      </c>
      <c r="E177" s="255" t="s">
        <v>312</v>
      </c>
      <c r="F177" s="256" t="s">
        <v>2472</v>
      </c>
      <c r="G177" s="257" t="s">
        <v>361</v>
      </c>
      <c r="H177" s="258">
        <v>56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197</v>
      </c>
      <c r="AT177" s="265" t="s">
        <v>193</v>
      </c>
      <c r="AU177" s="265" t="s">
        <v>83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197</v>
      </c>
      <c r="BM177" s="265" t="s">
        <v>2473</v>
      </c>
    </row>
    <row r="178" spans="2:65" s="1" customFormat="1" ht="16.5" customHeight="1">
      <c r="B178" s="40"/>
      <c r="C178" s="254" t="s">
        <v>394</v>
      </c>
      <c r="D178" s="254" t="s">
        <v>193</v>
      </c>
      <c r="E178" s="255" t="s">
        <v>320</v>
      </c>
      <c r="F178" s="256" t="s">
        <v>2474</v>
      </c>
      <c r="G178" s="257" t="s">
        <v>552</v>
      </c>
      <c r="H178" s="258">
        <v>6</v>
      </c>
      <c r="I178" s="259"/>
      <c r="J178" s="260">
        <f>ROUND(I178*H178,2)</f>
        <v>0</v>
      </c>
      <c r="K178" s="256" t="s">
        <v>1</v>
      </c>
      <c r="L178" s="42"/>
      <c r="M178" s="261" t="s">
        <v>1</v>
      </c>
      <c r="N178" s="262" t="s">
        <v>41</v>
      </c>
      <c r="O178" s="88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AR178" s="265" t="s">
        <v>197</v>
      </c>
      <c r="AT178" s="265" t="s">
        <v>193</v>
      </c>
      <c r="AU178" s="265" t="s">
        <v>83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197</v>
      </c>
      <c r="BM178" s="265" t="s">
        <v>2475</v>
      </c>
    </row>
    <row r="179" spans="2:65" s="1" customFormat="1" ht="16.5" customHeight="1">
      <c r="B179" s="40"/>
      <c r="C179" s="254" t="s">
        <v>401</v>
      </c>
      <c r="D179" s="254" t="s">
        <v>193</v>
      </c>
      <c r="E179" s="255" t="s">
        <v>325</v>
      </c>
      <c r="F179" s="256" t="s">
        <v>2476</v>
      </c>
      <c r="G179" s="257" t="s">
        <v>552</v>
      </c>
      <c r="H179" s="258">
        <v>12</v>
      </c>
      <c r="I179" s="259"/>
      <c r="J179" s="260">
        <f>ROUND(I179*H179,2)</f>
        <v>0</v>
      </c>
      <c r="K179" s="256" t="s">
        <v>1</v>
      </c>
      <c r="L179" s="42"/>
      <c r="M179" s="261" t="s">
        <v>1</v>
      </c>
      <c r="N179" s="262" t="s">
        <v>41</v>
      </c>
      <c r="O179" s="88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AR179" s="265" t="s">
        <v>197</v>
      </c>
      <c r="AT179" s="265" t="s">
        <v>193</v>
      </c>
      <c r="AU179" s="265" t="s">
        <v>83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197</v>
      </c>
      <c r="BM179" s="265" t="s">
        <v>2477</v>
      </c>
    </row>
    <row r="180" spans="2:65" s="1" customFormat="1" ht="24" customHeight="1">
      <c r="B180" s="40"/>
      <c r="C180" s="254" t="s">
        <v>407</v>
      </c>
      <c r="D180" s="254" t="s">
        <v>193</v>
      </c>
      <c r="E180" s="255" t="s">
        <v>7</v>
      </c>
      <c r="F180" s="256" t="s">
        <v>2478</v>
      </c>
      <c r="G180" s="257" t="s">
        <v>552</v>
      </c>
      <c r="H180" s="258">
        <v>33</v>
      </c>
      <c r="I180" s="259"/>
      <c r="J180" s="260">
        <f>ROUND(I180*H180,2)</f>
        <v>0</v>
      </c>
      <c r="K180" s="256" t="s">
        <v>1</v>
      </c>
      <c r="L180" s="42"/>
      <c r="M180" s="261" t="s">
        <v>1</v>
      </c>
      <c r="N180" s="262" t="s">
        <v>41</v>
      </c>
      <c r="O180" s="88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AR180" s="265" t="s">
        <v>197</v>
      </c>
      <c r="AT180" s="265" t="s">
        <v>193</v>
      </c>
      <c r="AU180" s="265" t="s">
        <v>83</v>
      </c>
      <c r="AY180" s="17" t="s">
        <v>190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83</v>
      </c>
      <c r="BK180" s="149">
        <f>ROUND(I180*H180,2)</f>
        <v>0</v>
      </c>
      <c r="BL180" s="17" t="s">
        <v>197</v>
      </c>
      <c r="BM180" s="265" t="s">
        <v>2479</v>
      </c>
    </row>
    <row r="181" spans="2:65" s="1" customFormat="1" ht="24" customHeight="1">
      <c r="B181" s="40"/>
      <c r="C181" s="254" t="s">
        <v>412</v>
      </c>
      <c r="D181" s="254" t="s">
        <v>193</v>
      </c>
      <c r="E181" s="255" t="s">
        <v>340</v>
      </c>
      <c r="F181" s="256" t="s">
        <v>2480</v>
      </c>
      <c r="G181" s="257" t="s">
        <v>552</v>
      </c>
      <c r="H181" s="258">
        <v>48</v>
      </c>
      <c r="I181" s="259"/>
      <c r="J181" s="260">
        <f>ROUND(I181*H181,2)</f>
        <v>0</v>
      </c>
      <c r="K181" s="256" t="s">
        <v>1</v>
      </c>
      <c r="L181" s="42"/>
      <c r="M181" s="261" t="s">
        <v>1</v>
      </c>
      <c r="N181" s="262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197</v>
      </c>
      <c r="AT181" s="265" t="s">
        <v>193</v>
      </c>
      <c r="AU181" s="265" t="s">
        <v>83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197</v>
      </c>
      <c r="BM181" s="265" t="s">
        <v>2481</v>
      </c>
    </row>
    <row r="182" spans="2:65" s="1" customFormat="1" ht="24" customHeight="1">
      <c r="B182" s="40"/>
      <c r="C182" s="254" t="s">
        <v>418</v>
      </c>
      <c r="D182" s="254" t="s">
        <v>193</v>
      </c>
      <c r="E182" s="255" t="s">
        <v>346</v>
      </c>
      <c r="F182" s="256" t="s">
        <v>2482</v>
      </c>
      <c r="G182" s="257" t="s">
        <v>552</v>
      </c>
      <c r="H182" s="258">
        <v>13</v>
      </c>
      <c r="I182" s="259"/>
      <c r="J182" s="260">
        <f>ROUND(I182*H182,2)</f>
        <v>0</v>
      </c>
      <c r="K182" s="256" t="s">
        <v>1</v>
      </c>
      <c r="L182" s="42"/>
      <c r="M182" s="261" t="s">
        <v>1</v>
      </c>
      <c r="N182" s="262" t="s">
        <v>41</v>
      </c>
      <c r="O182" s="88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65" t="s">
        <v>197</v>
      </c>
      <c r="AT182" s="265" t="s">
        <v>193</v>
      </c>
      <c r="AU182" s="265" t="s">
        <v>83</v>
      </c>
      <c r="AY182" s="17" t="s">
        <v>190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83</v>
      </c>
      <c r="BK182" s="149">
        <f>ROUND(I182*H182,2)</f>
        <v>0</v>
      </c>
      <c r="BL182" s="17" t="s">
        <v>197</v>
      </c>
      <c r="BM182" s="265" t="s">
        <v>2483</v>
      </c>
    </row>
    <row r="183" spans="2:65" s="1" customFormat="1" ht="16.5" customHeight="1">
      <c r="B183" s="40"/>
      <c r="C183" s="254" t="s">
        <v>424</v>
      </c>
      <c r="D183" s="254" t="s">
        <v>193</v>
      </c>
      <c r="E183" s="255" t="s">
        <v>350</v>
      </c>
      <c r="F183" s="256" t="s">
        <v>2484</v>
      </c>
      <c r="G183" s="257" t="s">
        <v>361</v>
      </c>
      <c r="H183" s="258">
        <v>56</v>
      </c>
      <c r="I183" s="259"/>
      <c r="J183" s="260">
        <f>ROUND(I183*H183,2)</f>
        <v>0</v>
      </c>
      <c r="K183" s="256" t="s">
        <v>1</v>
      </c>
      <c r="L183" s="42"/>
      <c r="M183" s="261" t="s">
        <v>1</v>
      </c>
      <c r="N183" s="262" t="s">
        <v>41</v>
      </c>
      <c r="O183" s="88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AR183" s="265" t="s">
        <v>197</v>
      </c>
      <c r="AT183" s="265" t="s">
        <v>193</v>
      </c>
      <c r="AU183" s="265" t="s">
        <v>83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197</v>
      </c>
      <c r="BM183" s="265" t="s">
        <v>2485</v>
      </c>
    </row>
    <row r="184" spans="2:65" s="1" customFormat="1" ht="16.5" customHeight="1">
      <c r="B184" s="40"/>
      <c r="C184" s="254" t="s">
        <v>430</v>
      </c>
      <c r="D184" s="254" t="s">
        <v>193</v>
      </c>
      <c r="E184" s="255" t="s">
        <v>354</v>
      </c>
      <c r="F184" s="256" t="s">
        <v>2486</v>
      </c>
      <c r="G184" s="257" t="s">
        <v>552</v>
      </c>
      <c r="H184" s="258">
        <v>81</v>
      </c>
      <c r="I184" s="259"/>
      <c r="J184" s="260">
        <f>ROUND(I184*H184,2)</f>
        <v>0</v>
      </c>
      <c r="K184" s="256" t="s">
        <v>1</v>
      </c>
      <c r="L184" s="42"/>
      <c r="M184" s="261" t="s">
        <v>1</v>
      </c>
      <c r="N184" s="262" t="s">
        <v>41</v>
      </c>
      <c r="O184" s="88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AR184" s="265" t="s">
        <v>197</v>
      </c>
      <c r="AT184" s="265" t="s">
        <v>193</v>
      </c>
      <c r="AU184" s="265" t="s">
        <v>83</v>
      </c>
      <c r="AY184" s="17" t="s">
        <v>190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83</v>
      </c>
      <c r="BK184" s="149">
        <f>ROUND(I184*H184,2)</f>
        <v>0</v>
      </c>
      <c r="BL184" s="17" t="s">
        <v>197</v>
      </c>
      <c r="BM184" s="265" t="s">
        <v>2487</v>
      </c>
    </row>
    <row r="185" spans="2:65" s="1" customFormat="1" ht="24" customHeight="1">
      <c r="B185" s="40"/>
      <c r="C185" s="254" t="s">
        <v>434</v>
      </c>
      <c r="D185" s="254" t="s">
        <v>193</v>
      </c>
      <c r="E185" s="255" t="s">
        <v>358</v>
      </c>
      <c r="F185" s="256" t="s">
        <v>2488</v>
      </c>
      <c r="G185" s="257" t="s">
        <v>552</v>
      </c>
      <c r="H185" s="258">
        <v>13</v>
      </c>
      <c r="I185" s="259"/>
      <c r="J185" s="260">
        <f>ROUND(I185*H185,2)</f>
        <v>0</v>
      </c>
      <c r="K185" s="256" t="s">
        <v>1</v>
      </c>
      <c r="L185" s="42"/>
      <c r="M185" s="261" t="s">
        <v>1</v>
      </c>
      <c r="N185" s="262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197</v>
      </c>
      <c r="AT185" s="265" t="s">
        <v>193</v>
      </c>
      <c r="AU185" s="265" t="s">
        <v>83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197</v>
      </c>
      <c r="BM185" s="265" t="s">
        <v>2489</v>
      </c>
    </row>
    <row r="186" spans="2:65" s="1" customFormat="1" ht="48" customHeight="1">
      <c r="B186" s="40"/>
      <c r="C186" s="254" t="s">
        <v>438</v>
      </c>
      <c r="D186" s="254" t="s">
        <v>193</v>
      </c>
      <c r="E186" s="255" t="s">
        <v>365</v>
      </c>
      <c r="F186" s="256" t="s">
        <v>2490</v>
      </c>
      <c r="G186" s="257" t="s">
        <v>552</v>
      </c>
      <c r="H186" s="258">
        <v>5</v>
      </c>
      <c r="I186" s="259"/>
      <c r="J186" s="260">
        <f>ROUND(I186*H186,2)</f>
        <v>0</v>
      </c>
      <c r="K186" s="256" t="s">
        <v>1</v>
      </c>
      <c r="L186" s="42"/>
      <c r="M186" s="261" t="s">
        <v>1</v>
      </c>
      <c r="N186" s="262" t="s">
        <v>41</v>
      </c>
      <c r="O186" s="88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AR186" s="265" t="s">
        <v>197</v>
      </c>
      <c r="AT186" s="265" t="s">
        <v>193</v>
      </c>
      <c r="AU186" s="265" t="s">
        <v>83</v>
      </c>
      <c r="AY186" s="17" t="s">
        <v>190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83</v>
      </c>
      <c r="BK186" s="149">
        <f>ROUND(I186*H186,2)</f>
        <v>0</v>
      </c>
      <c r="BL186" s="17" t="s">
        <v>197</v>
      </c>
      <c r="BM186" s="265" t="s">
        <v>2491</v>
      </c>
    </row>
    <row r="187" spans="2:65" s="1" customFormat="1" ht="24" customHeight="1">
      <c r="B187" s="40"/>
      <c r="C187" s="254" t="s">
        <v>442</v>
      </c>
      <c r="D187" s="254" t="s">
        <v>193</v>
      </c>
      <c r="E187" s="255" t="s">
        <v>624</v>
      </c>
      <c r="F187" s="256" t="s">
        <v>2492</v>
      </c>
      <c r="G187" s="257" t="s">
        <v>552</v>
      </c>
      <c r="H187" s="258">
        <v>5</v>
      </c>
      <c r="I187" s="259"/>
      <c r="J187" s="260">
        <f>ROUND(I187*H187,2)</f>
        <v>0</v>
      </c>
      <c r="K187" s="256" t="s">
        <v>1</v>
      </c>
      <c r="L187" s="42"/>
      <c r="M187" s="261" t="s">
        <v>1</v>
      </c>
      <c r="N187" s="262" t="s">
        <v>41</v>
      </c>
      <c r="O187" s="88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AR187" s="265" t="s">
        <v>197</v>
      </c>
      <c r="AT187" s="265" t="s">
        <v>193</v>
      </c>
      <c r="AU187" s="265" t="s">
        <v>83</v>
      </c>
      <c r="AY187" s="17" t="s">
        <v>190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83</v>
      </c>
      <c r="BK187" s="149">
        <f>ROUND(I187*H187,2)</f>
        <v>0</v>
      </c>
      <c r="BL187" s="17" t="s">
        <v>197</v>
      </c>
      <c r="BM187" s="265" t="s">
        <v>2493</v>
      </c>
    </row>
    <row r="188" spans="2:63" s="11" customFormat="1" ht="25.9" customHeight="1">
      <c r="B188" s="238"/>
      <c r="C188" s="239"/>
      <c r="D188" s="240" t="s">
        <v>75</v>
      </c>
      <c r="E188" s="241" t="s">
        <v>2494</v>
      </c>
      <c r="F188" s="241" t="s">
        <v>2495</v>
      </c>
      <c r="G188" s="239"/>
      <c r="H188" s="239"/>
      <c r="I188" s="242"/>
      <c r="J188" s="243">
        <f>BK188</f>
        <v>0</v>
      </c>
      <c r="K188" s="239"/>
      <c r="L188" s="244"/>
      <c r="M188" s="245"/>
      <c r="N188" s="246"/>
      <c r="O188" s="246"/>
      <c r="P188" s="247">
        <f>SUM(P189:P229)</f>
        <v>0</v>
      </c>
      <c r="Q188" s="246"/>
      <c r="R188" s="247">
        <f>SUM(R189:R229)</f>
        <v>0</v>
      </c>
      <c r="S188" s="246"/>
      <c r="T188" s="248">
        <f>SUM(T189:T229)</f>
        <v>0</v>
      </c>
      <c r="AR188" s="249" t="s">
        <v>83</v>
      </c>
      <c r="AT188" s="250" t="s">
        <v>75</v>
      </c>
      <c r="AU188" s="250" t="s">
        <v>76</v>
      </c>
      <c r="AY188" s="249" t="s">
        <v>190</v>
      </c>
      <c r="BK188" s="251">
        <f>SUM(BK189:BK229)</f>
        <v>0</v>
      </c>
    </row>
    <row r="189" spans="2:65" s="1" customFormat="1" ht="16.5" customHeight="1">
      <c r="B189" s="40"/>
      <c r="C189" s="254" t="s">
        <v>446</v>
      </c>
      <c r="D189" s="254" t="s">
        <v>193</v>
      </c>
      <c r="E189" s="255" t="s">
        <v>372</v>
      </c>
      <c r="F189" s="256" t="s">
        <v>2496</v>
      </c>
      <c r="G189" s="257" t="s">
        <v>552</v>
      </c>
      <c r="H189" s="258">
        <v>14</v>
      </c>
      <c r="I189" s="259"/>
      <c r="J189" s="260">
        <f>ROUND(I189*H189,2)</f>
        <v>0</v>
      </c>
      <c r="K189" s="256" t="s">
        <v>1</v>
      </c>
      <c r="L189" s="42"/>
      <c r="M189" s="261" t="s">
        <v>1</v>
      </c>
      <c r="N189" s="262" t="s">
        <v>41</v>
      </c>
      <c r="O189" s="88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AR189" s="265" t="s">
        <v>197</v>
      </c>
      <c r="AT189" s="265" t="s">
        <v>193</v>
      </c>
      <c r="AU189" s="265" t="s">
        <v>83</v>
      </c>
      <c r="AY189" s="17" t="s">
        <v>190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83</v>
      </c>
      <c r="BK189" s="149">
        <f>ROUND(I189*H189,2)</f>
        <v>0</v>
      </c>
      <c r="BL189" s="17" t="s">
        <v>197</v>
      </c>
      <c r="BM189" s="265" t="s">
        <v>2497</v>
      </c>
    </row>
    <row r="190" spans="2:65" s="1" customFormat="1" ht="16.5" customHeight="1">
      <c r="B190" s="40"/>
      <c r="C190" s="254" t="s">
        <v>450</v>
      </c>
      <c r="D190" s="254" t="s">
        <v>193</v>
      </c>
      <c r="E190" s="255" t="s">
        <v>631</v>
      </c>
      <c r="F190" s="256" t="s">
        <v>2498</v>
      </c>
      <c r="G190" s="257" t="s">
        <v>552</v>
      </c>
      <c r="H190" s="258">
        <v>8</v>
      </c>
      <c r="I190" s="259"/>
      <c r="J190" s="260">
        <f>ROUND(I190*H190,2)</f>
        <v>0</v>
      </c>
      <c r="K190" s="256" t="s">
        <v>1</v>
      </c>
      <c r="L190" s="42"/>
      <c r="M190" s="261" t="s">
        <v>1</v>
      </c>
      <c r="N190" s="262" t="s">
        <v>41</v>
      </c>
      <c r="O190" s="88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AR190" s="265" t="s">
        <v>197</v>
      </c>
      <c r="AT190" s="265" t="s">
        <v>193</v>
      </c>
      <c r="AU190" s="265" t="s">
        <v>83</v>
      </c>
      <c r="AY190" s="17" t="s">
        <v>190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83</v>
      </c>
      <c r="BK190" s="149">
        <f>ROUND(I190*H190,2)</f>
        <v>0</v>
      </c>
      <c r="BL190" s="17" t="s">
        <v>197</v>
      </c>
      <c r="BM190" s="265" t="s">
        <v>2499</v>
      </c>
    </row>
    <row r="191" spans="2:65" s="1" customFormat="1" ht="16.5" customHeight="1">
      <c r="B191" s="40"/>
      <c r="C191" s="254" t="s">
        <v>454</v>
      </c>
      <c r="D191" s="254" t="s">
        <v>193</v>
      </c>
      <c r="E191" s="255" t="s">
        <v>379</v>
      </c>
      <c r="F191" s="256" t="s">
        <v>2500</v>
      </c>
      <c r="G191" s="257" t="s">
        <v>552</v>
      </c>
      <c r="H191" s="258">
        <v>7</v>
      </c>
      <c r="I191" s="259"/>
      <c r="J191" s="260">
        <f>ROUND(I191*H191,2)</f>
        <v>0</v>
      </c>
      <c r="K191" s="256" t="s">
        <v>1</v>
      </c>
      <c r="L191" s="42"/>
      <c r="M191" s="261" t="s">
        <v>1</v>
      </c>
      <c r="N191" s="262" t="s">
        <v>41</v>
      </c>
      <c r="O191" s="88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AR191" s="265" t="s">
        <v>197</v>
      </c>
      <c r="AT191" s="265" t="s">
        <v>193</v>
      </c>
      <c r="AU191" s="265" t="s">
        <v>83</v>
      </c>
      <c r="AY191" s="17" t="s">
        <v>190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83</v>
      </c>
      <c r="BK191" s="149">
        <f>ROUND(I191*H191,2)</f>
        <v>0</v>
      </c>
      <c r="BL191" s="17" t="s">
        <v>197</v>
      </c>
      <c r="BM191" s="265" t="s">
        <v>2501</v>
      </c>
    </row>
    <row r="192" spans="2:65" s="1" customFormat="1" ht="24" customHeight="1">
      <c r="B192" s="40"/>
      <c r="C192" s="254" t="s">
        <v>460</v>
      </c>
      <c r="D192" s="254" t="s">
        <v>193</v>
      </c>
      <c r="E192" s="255" t="s">
        <v>362</v>
      </c>
      <c r="F192" s="256" t="s">
        <v>2502</v>
      </c>
      <c r="G192" s="257" t="s">
        <v>552</v>
      </c>
      <c r="H192" s="258">
        <v>3</v>
      </c>
      <c r="I192" s="259"/>
      <c r="J192" s="260">
        <f>ROUND(I192*H192,2)</f>
        <v>0</v>
      </c>
      <c r="K192" s="256" t="s">
        <v>1</v>
      </c>
      <c r="L192" s="42"/>
      <c r="M192" s="261" t="s">
        <v>1</v>
      </c>
      <c r="N192" s="262" t="s">
        <v>41</v>
      </c>
      <c r="O192" s="88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AR192" s="265" t="s">
        <v>197</v>
      </c>
      <c r="AT192" s="265" t="s">
        <v>193</v>
      </c>
      <c r="AU192" s="265" t="s">
        <v>83</v>
      </c>
      <c r="AY192" s="17" t="s">
        <v>190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83</v>
      </c>
      <c r="BK192" s="149">
        <f>ROUND(I192*H192,2)</f>
        <v>0</v>
      </c>
      <c r="BL192" s="17" t="s">
        <v>197</v>
      </c>
      <c r="BM192" s="265" t="s">
        <v>2503</v>
      </c>
    </row>
    <row r="193" spans="2:65" s="1" customFormat="1" ht="16.5" customHeight="1">
      <c r="B193" s="40"/>
      <c r="C193" s="254" t="s">
        <v>464</v>
      </c>
      <c r="D193" s="254" t="s">
        <v>193</v>
      </c>
      <c r="E193" s="255" t="s">
        <v>388</v>
      </c>
      <c r="F193" s="256" t="s">
        <v>2504</v>
      </c>
      <c r="G193" s="257" t="s">
        <v>552</v>
      </c>
      <c r="H193" s="258">
        <v>3</v>
      </c>
      <c r="I193" s="259"/>
      <c r="J193" s="260">
        <f>ROUND(I193*H193,2)</f>
        <v>0</v>
      </c>
      <c r="K193" s="256" t="s">
        <v>1</v>
      </c>
      <c r="L193" s="42"/>
      <c r="M193" s="261" t="s">
        <v>1</v>
      </c>
      <c r="N193" s="262" t="s">
        <v>41</v>
      </c>
      <c r="O193" s="88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AR193" s="265" t="s">
        <v>197</v>
      </c>
      <c r="AT193" s="265" t="s">
        <v>193</v>
      </c>
      <c r="AU193" s="265" t="s">
        <v>83</v>
      </c>
      <c r="AY193" s="17" t="s">
        <v>190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83</v>
      </c>
      <c r="BK193" s="149">
        <f>ROUND(I193*H193,2)</f>
        <v>0</v>
      </c>
      <c r="BL193" s="17" t="s">
        <v>197</v>
      </c>
      <c r="BM193" s="265" t="s">
        <v>2505</v>
      </c>
    </row>
    <row r="194" spans="2:65" s="1" customFormat="1" ht="24" customHeight="1">
      <c r="B194" s="40"/>
      <c r="C194" s="254" t="s">
        <v>468</v>
      </c>
      <c r="D194" s="254" t="s">
        <v>193</v>
      </c>
      <c r="E194" s="255" t="s">
        <v>394</v>
      </c>
      <c r="F194" s="256" t="s">
        <v>2506</v>
      </c>
      <c r="G194" s="257" t="s">
        <v>552</v>
      </c>
      <c r="H194" s="258">
        <v>14</v>
      </c>
      <c r="I194" s="259"/>
      <c r="J194" s="260">
        <f>ROUND(I194*H194,2)</f>
        <v>0</v>
      </c>
      <c r="K194" s="256" t="s">
        <v>1</v>
      </c>
      <c r="L194" s="42"/>
      <c r="M194" s="261" t="s">
        <v>1</v>
      </c>
      <c r="N194" s="262" t="s">
        <v>41</v>
      </c>
      <c r="O194" s="88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AR194" s="265" t="s">
        <v>197</v>
      </c>
      <c r="AT194" s="265" t="s">
        <v>193</v>
      </c>
      <c r="AU194" s="265" t="s">
        <v>83</v>
      </c>
      <c r="AY194" s="17" t="s">
        <v>190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83</v>
      </c>
      <c r="BK194" s="149">
        <f>ROUND(I194*H194,2)</f>
        <v>0</v>
      </c>
      <c r="BL194" s="17" t="s">
        <v>197</v>
      </c>
      <c r="BM194" s="265" t="s">
        <v>2507</v>
      </c>
    </row>
    <row r="195" spans="2:65" s="1" customFormat="1" ht="24" customHeight="1">
      <c r="B195" s="40"/>
      <c r="C195" s="254" t="s">
        <v>472</v>
      </c>
      <c r="D195" s="254" t="s">
        <v>193</v>
      </c>
      <c r="E195" s="255" t="s">
        <v>401</v>
      </c>
      <c r="F195" s="256" t="s">
        <v>2508</v>
      </c>
      <c r="G195" s="257" t="s">
        <v>552</v>
      </c>
      <c r="H195" s="258">
        <v>1</v>
      </c>
      <c r="I195" s="259"/>
      <c r="J195" s="260">
        <f>ROUND(I195*H195,2)</f>
        <v>0</v>
      </c>
      <c r="K195" s="256" t="s">
        <v>1</v>
      </c>
      <c r="L195" s="42"/>
      <c r="M195" s="261" t="s">
        <v>1</v>
      </c>
      <c r="N195" s="262" t="s">
        <v>41</v>
      </c>
      <c r="O195" s="88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AR195" s="265" t="s">
        <v>197</v>
      </c>
      <c r="AT195" s="265" t="s">
        <v>193</v>
      </c>
      <c r="AU195" s="265" t="s">
        <v>83</v>
      </c>
      <c r="AY195" s="17" t="s">
        <v>190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83</v>
      </c>
      <c r="BK195" s="149">
        <f>ROUND(I195*H195,2)</f>
        <v>0</v>
      </c>
      <c r="BL195" s="17" t="s">
        <v>197</v>
      </c>
      <c r="BM195" s="265" t="s">
        <v>2509</v>
      </c>
    </row>
    <row r="196" spans="2:65" s="1" customFormat="1" ht="16.5" customHeight="1">
      <c r="B196" s="40"/>
      <c r="C196" s="254" t="s">
        <v>477</v>
      </c>
      <c r="D196" s="254" t="s">
        <v>193</v>
      </c>
      <c r="E196" s="255" t="s">
        <v>407</v>
      </c>
      <c r="F196" s="256" t="s">
        <v>2510</v>
      </c>
      <c r="G196" s="257" t="s">
        <v>552</v>
      </c>
      <c r="H196" s="258">
        <v>50</v>
      </c>
      <c r="I196" s="259"/>
      <c r="J196" s="260">
        <f>ROUND(I196*H196,2)</f>
        <v>0</v>
      </c>
      <c r="K196" s="256" t="s">
        <v>1</v>
      </c>
      <c r="L196" s="42"/>
      <c r="M196" s="261" t="s">
        <v>1</v>
      </c>
      <c r="N196" s="262" t="s">
        <v>41</v>
      </c>
      <c r="O196" s="88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AR196" s="265" t="s">
        <v>197</v>
      </c>
      <c r="AT196" s="265" t="s">
        <v>193</v>
      </c>
      <c r="AU196" s="265" t="s">
        <v>83</v>
      </c>
      <c r="AY196" s="17" t="s">
        <v>190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83</v>
      </c>
      <c r="BK196" s="149">
        <f>ROUND(I196*H196,2)</f>
        <v>0</v>
      </c>
      <c r="BL196" s="17" t="s">
        <v>197</v>
      </c>
      <c r="BM196" s="265" t="s">
        <v>2511</v>
      </c>
    </row>
    <row r="197" spans="2:65" s="1" customFormat="1" ht="16.5" customHeight="1">
      <c r="B197" s="40"/>
      <c r="C197" s="254" t="s">
        <v>481</v>
      </c>
      <c r="D197" s="254" t="s">
        <v>193</v>
      </c>
      <c r="E197" s="255" t="s">
        <v>412</v>
      </c>
      <c r="F197" s="256" t="s">
        <v>2512</v>
      </c>
      <c r="G197" s="257" t="s">
        <v>552</v>
      </c>
      <c r="H197" s="258">
        <v>40</v>
      </c>
      <c r="I197" s="259"/>
      <c r="J197" s="260">
        <f>ROUND(I197*H197,2)</f>
        <v>0</v>
      </c>
      <c r="K197" s="256" t="s">
        <v>1</v>
      </c>
      <c r="L197" s="42"/>
      <c r="M197" s="261" t="s">
        <v>1</v>
      </c>
      <c r="N197" s="262" t="s">
        <v>41</v>
      </c>
      <c r="O197" s="88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AR197" s="265" t="s">
        <v>197</v>
      </c>
      <c r="AT197" s="265" t="s">
        <v>193</v>
      </c>
      <c r="AU197" s="265" t="s">
        <v>83</v>
      </c>
      <c r="AY197" s="17" t="s">
        <v>190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83</v>
      </c>
      <c r="BK197" s="149">
        <f>ROUND(I197*H197,2)</f>
        <v>0</v>
      </c>
      <c r="BL197" s="17" t="s">
        <v>197</v>
      </c>
      <c r="BM197" s="265" t="s">
        <v>2513</v>
      </c>
    </row>
    <row r="198" spans="2:65" s="1" customFormat="1" ht="16.5" customHeight="1">
      <c r="B198" s="40"/>
      <c r="C198" s="254" t="s">
        <v>486</v>
      </c>
      <c r="D198" s="254" t="s">
        <v>193</v>
      </c>
      <c r="E198" s="255" t="s">
        <v>418</v>
      </c>
      <c r="F198" s="256" t="s">
        <v>2514</v>
      </c>
      <c r="G198" s="257" t="s">
        <v>552</v>
      </c>
      <c r="H198" s="258">
        <v>6</v>
      </c>
      <c r="I198" s="259"/>
      <c r="J198" s="260">
        <f>ROUND(I198*H198,2)</f>
        <v>0</v>
      </c>
      <c r="K198" s="256" t="s">
        <v>1</v>
      </c>
      <c r="L198" s="42"/>
      <c r="M198" s="261" t="s">
        <v>1</v>
      </c>
      <c r="N198" s="262" t="s">
        <v>41</v>
      </c>
      <c r="O198" s="88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AR198" s="265" t="s">
        <v>197</v>
      </c>
      <c r="AT198" s="265" t="s">
        <v>193</v>
      </c>
      <c r="AU198" s="265" t="s">
        <v>83</v>
      </c>
      <c r="AY198" s="17" t="s">
        <v>190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83</v>
      </c>
      <c r="BK198" s="149">
        <f>ROUND(I198*H198,2)</f>
        <v>0</v>
      </c>
      <c r="BL198" s="17" t="s">
        <v>197</v>
      </c>
      <c r="BM198" s="265" t="s">
        <v>2515</v>
      </c>
    </row>
    <row r="199" spans="2:65" s="1" customFormat="1" ht="24" customHeight="1">
      <c r="B199" s="40"/>
      <c r="C199" s="254" t="s">
        <v>492</v>
      </c>
      <c r="D199" s="254" t="s">
        <v>193</v>
      </c>
      <c r="E199" s="255" t="s">
        <v>424</v>
      </c>
      <c r="F199" s="256" t="s">
        <v>2516</v>
      </c>
      <c r="G199" s="257" t="s">
        <v>552</v>
      </c>
      <c r="H199" s="258">
        <v>2</v>
      </c>
      <c r="I199" s="259"/>
      <c r="J199" s="260">
        <f>ROUND(I199*H199,2)</f>
        <v>0</v>
      </c>
      <c r="K199" s="256" t="s">
        <v>1</v>
      </c>
      <c r="L199" s="42"/>
      <c r="M199" s="261" t="s">
        <v>1</v>
      </c>
      <c r="N199" s="262" t="s">
        <v>41</v>
      </c>
      <c r="O199" s="88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AR199" s="265" t="s">
        <v>197</v>
      </c>
      <c r="AT199" s="265" t="s">
        <v>193</v>
      </c>
      <c r="AU199" s="265" t="s">
        <v>83</v>
      </c>
      <c r="AY199" s="17" t="s">
        <v>190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83</v>
      </c>
      <c r="BK199" s="149">
        <f>ROUND(I199*H199,2)</f>
        <v>0</v>
      </c>
      <c r="BL199" s="17" t="s">
        <v>197</v>
      </c>
      <c r="BM199" s="265" t="s">
        <v>2517</v>
      </c>
    </row>
    <row r="200" spans="2:65" s="1" customFormat="1" ht="24" customHeight="1">
      <c r="B200" s="40"/>
      <c r="C200" s="254" t="s">
        <v>497</v>
      </c>
      <c r="D200" s="254" t="s">
        <v>193</v>
      </c>
      <c r="E200" s="255" t="s">
        <v>430</v>
      </c>
      <c r="F200" s="256" t="s">
        <v>2518</v>
      </c>
      <c r="G200" s="257" t="s">
        <v>552</v>
      </c>
      <c r="H200" s="258">
        <v>1</v>
      </c>
      <c r="I200" s="259"/>
      <c r="J200" s="260">
        <f>ROUND(I200*H200,2)</f>
        <v>0</v>
      </c>
      <c r="K200" s="256" t="s">
        <v>1</v>
      </c>
      <c r="L200" s="42"/>
      <c r="M200" s="261" t="s">
        <v>1</v>
      </c>
      <c r="N200" s="262" t="s">
        <v>41</v>
      </c>
      <c r="O200" s="88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AR200" s="265" t="s">
        <v>197</v>
      </c>
      <c r="AT200" s="265" t="s">
        <v>193</v>
      </c>
      <c r="AU200" s="265" t="s">
        <v>83</v>
      </c>
      <c r="AY200" s="17" t="s">
        <v>190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83</v>
      </c>
      <c r="BK200" s="149">
        <f>ROUND(I200*H200,2)</f>
        <v>0</v>
      </c>
      <c r="BL200" s="17" t="s">
        <v>197</v>
      </c>
      <c r="BM200" s="265" t="s">
        <v>2519</v>
      </c>
    </row>
    <row r="201" spans="2:65" s="1" customFormat="1" ht="16.5" customHeight="1">
      <c r="B201" s="40"/>
      <c r="C201" s="254" t="s">
        <v>502</v>
      </c>
      <c r="D201" s="254" t="s">
        <v>193</v>
      </c>
      <c r="E201" s="255" t="s">
        <v>434</v>
      </c>
      <c r="F201" s="256" t="s">
        <v>2520</v>
      </c>
      <c r="G201" s="257" t="s">
        <v>552</v>
      </c>
      <c r="H201" s="258">
        <v>1</v>
      </c>
      <c r="I201" s="259"/>
      <c r="J201" s="260">
        <f>ROUND(I201*H201,2)</f>
        <v>0</v>
      </c>
      <c r="K201" s="256" t="s">
        <v>1</v>
      </c>
      <c r="L201" s="42"/>
      <c r="M201" s="261" t="s">
        <v>1</v>
      </c>
      <c r="N201" s="262" t="s">
        <v>41</v>
      </c>
      <c r="O201" s="88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AR201" s="265" t="s">
        <v>197</v>
      </c>
      <c r="AT201" s="265" t="s">
        <v>193</v>
      </c>
      <c r="AU201" s="265" t="s">
        <v>83</v>
      </c>
      <c r="AY201" s="17" t="s">
        <v>190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7" t="s">
        <v>83</v>
      </c>
      <c r="BK201" s="149">
        <f>ROUND(I201*H201,2)</f>
        <v>0</v>
      </c>
      <c r="BL201" s="17" t="s">
        <v>197</v>
      </c>
      <c r="BM201" s="265" t="s">
        <v>2521</v>
      </c>
    </row>
    <row r="202" spans="2:65" s="1" customFormat="1" ht="16.5" customHeight="1">
      <c r="B202" s="40"/>
      <c r="C202" s="254" t="s">
        <v>508</v>
      </c>
      <c r="D202" s="254" t="s">
        <v>193</v>
      </c>
      <c r="E202" s="255" t="s">
        <v>438</v>
      </c>
      <c r="F202" s="256" t="s">
        <v>2522</v>
      </c>
      <c r="G202" s="257" t="s">
        <v>552</v>
      </c>
      <c r="H202" s="258">
        <v>50</v>
      </c>
      <c r="I202" s="259"/>
      <c r="J202" s="260">
        <f>ROUND(I202*H202,2)</f>
        <v>0</v>
      </c>
      <c r="K202" s="256" t="s">
        <v>1</v>
      </c>
      <c r="L202" s="42"/>
      <c r="M202" s="261" t="s">
        <v>1</v>
      </c>
      <c r="N202" s="262" t="s">
        <v>41</v>
      </c>
      <c r="O202" s="88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AR202" s="265" t="s">
        <v>197</v>
      </c>
      <c r="AT202" s="265" t="s">
        <v>193</v>
      </c>
      <c r="AU202" s="265" t="s">
        <v>83</v>
      </c>
      <c r="AY202" s="17" t="s">
        <v>190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83</v>
      </c>
      <c r="BK202" s="149">
        <f>ROUND(I202*H202,2)</f>
        <v>0</v>
      </c>
      <c r="BL202" s="17" t="s">
        <v>197</v>
      </c>
      <c r="BM202" s="265" t="s">
        <v>2523</v>
      </c>
    </row>
    <row r="203" spans="2:65" s="1" customFormat="1" ht="16.5" customHeight="1">
      <c r="B203" s="40"/>
      <c r="C203" s="254" t="s">
        <v>513</v>
      </c>
      <c r="D203" s="254" t="s">
        <v>193</v>
      </c>
      <c r="E203" s="255" t="s">
        <v>442</v>
      </c>
      <c r="F203" s="256" t="s">
        <v>2524</v>
      </c>
      <c r="G203" s="257" t="s">
        <v>1154</v>
      </c>
      <c r="H203" s="258">
        <v>17</v>
      </c>
      <c r="I203" s="259"/>
      <c r="J203" s="260">
        <f>ROUND(I203*H203,2)</f>
        <v>0</v>
      </c>
      <c r="K203" s="256" t="s">
        <v>1</v>
      </c>
      <c r="L203" s="42"/>
      <c r="M203" s="261" t="s">
        <v>1</v>
      </c>
      <c r="N203" s="262" t="s">
        <v>41</v>
      </c>
      <c r="O203" s="88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AR203" s="265" t="s">
        <v>197</v>
      </c>
      <c r="AT203" s="265" t="s">
        <v>193</v>
      </c>
      <c r="AU203" s="265" t="s">
        <v>83</v>
      </c>
      <c r="AY203" s="17" t="s">
        <v>190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83</v>
      </c>
      <c r="BK203" s="149">
        <f>ROUND(I203*H203,2)</f>
        <v>0</v>
      </c>
      <c r="BL203" s="17" t="s">
        <v>197</v>
      </c>
      <c r="BM203" s="265" t="s">
        <v>2525</v>
      </c>
    </row>
    <row r="204" spans="2:65" s="1" customFormat="1" ht="16.5" customHeight="1">
      <c r="B204" s="40"/>
      <c r="C204" s="254" t="s">
        <v>518</v>
      </c>
      <c r="D204" s="254" t="s">
        <v>193</v>
      </c>
      <c r="E204" s="255" t="s">
        <v>446</v>
      </c>
      <c r="F204" s="256" t="s">
        <v>2526</v>
      </c>
      <c r="G204" s="257" t="s">
        <v>552</v>
      </c>
      <c r="H204" s="258">
        <v>101</v>
      </c>
      <c r="I204" s="259"/>
      <c r="J204" s="260">
        <f>ROUND(I204*H204,2)</f>
        <v>0</v>
      </c>
      <c r="K204" s="256" t="s">
        <v>1</v>
      </c>
      <c r="L204" s="42"/>
      <c r="M204" s="261" t="s">
        <v>1</v>
      </c>
      <c r="N204" s="262" t="s">
        <v>41</v>
      </c>
      <c r="O204" s="88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AR204" s="265" t="s">
        <v>197</v>
      </c>
      <c r="AT204" s="265" t="s">
        <v>193</v>
      </c>
      <c r="AU204" s="265" t="s">
        <v>83</v>
      </c>
      <c r="AY204" s="17" t="s">
        <v>190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7" t="s">
        <v>83</v>
      </c>
      <c r="BK204" s="149">
        <f>ROUND(I204*H204,2)</f>
        <v>0</v>
      </c>
      <c r="BL204" s="17" t="s">
        <v>197</v>
      </c>
      <c r="BM204" s="265" t="s">
        <v>2527</v>
      </c>
    </row>
    <row r="205" spans="2:65" s="1" customFormat="1" ht="16.5" customHeight="1">
      <c r="B205" s="40"/>
      <c r="C205" s="254" t="s">
        <v>525</v>
      </c>
      <c r="D205" s="254" t="s">
        <v>193</v>
      </c>
      <c r="E205" s="255" t="s">
        <v>450</v>
      </c>
      <c r="F205" s="256" t="s">
        <v>2528</v>
      </c>
      <c r="G205" s="257" t="s">
        <v>552</v>
      </c>
      <c r="H205" s="258">
        <v>24</v>
      </c>
      <c r="I205" s="259"/>
      <c r="J205" s="260">
        <f>ROUND(I205*H205,2)</f>
        <v>0</v>
      </c>
      <c r="K205" s="256" t="s">
        <v>1</v>
      </c>
      <c r="L205" s="42"/>
      <c r="M205" s="261" t="s">
        <v>1</v>
      </c>
      <c r="N205" s="262" t="s">
        <v>41</v>
      </c>
      <c r="O205" s="88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AR205" s="265" t="s">
        <v>197</v>
      </c>
      <c r="AT205" s="265" t="s">
        <v>193</v>
      </c>
      <c r="AU205" s="265" t="s">
        <v>83</v>
      </c>
      <c r="AY205" s="17" t="s">
        <v>190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83</v>
      </c>
      <c r="BK205" s="149">
        <f>ROUND(I205*H205,2)</f>
        <v>0</v>
      </c>
      <c r="BL205" s="17" t="s">
        <v>197</v>
      </c>
      <c r="BM205" s="265" t="s">
        <v>2529</v>
      </c>
    </row>
    <row r="206" spans="2:65" s="1" customFormat="1" ht="24" customHeight="1">
      <c r="B206" s="40"/>
      <c r="C206" s="254" t="s">
        <v>531</v>
      </c>
      <c r="D206" s="254" t="s">
        <v>193</v>
      </c>
      <c r="E206" s="255" t="s">
        <v>454</v>
      </c>
      <c r="F206" s="256" t="s">
        <v>2530</v>
      </c>
      <c r="G206" s="257" t="s">
        <v>552</v>
      </c>
      <c r="H206" s="258">
        <v>2</v>
      </c>
      <c r="I206" s="259"/>
      <c r="J206" s="260">
        <f>ROUND(I206*H206,2)</f>
        <v>0</v>
      </c>
      <c r="K206" s="256" t="s">
        <v>1</v>
      </c>
      <c r="L206" s="42"/>
      <c r="M206" s="261" t="s">
        <v>1</v>
      </c>
      <c r="N206" s="262" t="s">
        <v>41</v>
      </c>
      <c r="O206" s="88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AR206" s="265" t="s">
        <v>197</v>
      </c>
      <c r="AT206" s="265" t="s">
        <v>193</v>
      </c>
      <c r="AU206" s="265" t="s">
        <v>83</v>
      </c>
      <c r="AY206" s="17" t="s">
        <v>190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83</v>
      </c>
      <c r="BK206" s="149">
        <f>ROUND(I206*H206,2)</f>
        <v>0</v>
      </c>
      <c r="BL206" s="17" t="s">
        <v>197</v>
      </c>
      <c r="BM206" s="265" t="s">
        <v>2531</v>
      </c>
    </row>
    <row r="207" spans="2:65" s="1" customFormat="1" ht="16.5" customHeight="1">
      <c r="B207" s="40"/>
      <c r="C207" s="254" t="s">
        <v>536</v>
      </c>
      <c r="D207" s="254" t="s">
        <v>193</v>
      </c>
      <c r="E207" s="255" t="s">
        <v>460</v>
      </c>
      <c r="F207" s="256" t="s">
        <v>2532</v>
      </c>
      <c r="G207" s="257" t="s">
        <v>552</v>
      </c>
      <c r="H207" s="258">
        <v>1</v>
      </c>
      <c r="I207" s="259"/>
      <c r="J207" s="260">
        <f>ROUND(I207*H207,2)</f>
        <v>0</v>
      </c>
      <c r="K207" s="256" t="s">
        <v>1</v>
      </c>
      <c r="L207" s="42"/>
      <c r="M207" s="261" t="s">
        <v>1</v>
      </c>
      <c r="N207" s="262" t="s">
        <v>41</v>
      </c>
      <c r="O207" s="88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AR207" s="265" t="s">
        <v>197</v>
      </c>
      <c r="AT207" s="265" t="s">
        <v>193</v>
      </c>
      <c r="AU207" s="265" t="s">
        <v>83</v>
      </c>
      <c r="AY207" s="17" t="s">
        <v>190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83</v>
      </c>
      <c r="BK207" s="149">
        <f>ROUND(I207*H207,2)</f>
        <v>0</v>
      </c>
      <c r="BL207" s="17" t="s">
        <v>197</v>
      </c>
      <c r="BM207" s="265" t="s">
        <v>2533</v>
      </c>
    </row>
    <row r="208" spans="2:65" s="1" customFormat="1" ht="24" customHeight="1">
      <c r="B208" s="40"/>
      <c r="C208" s="254" t="s">
        <v>540</v>
      </c>
      <c r="D208" s="254" t="s">
        <v>193</v>
      </c>
      <c r="E208" s="255" t="s">
        <v>464</v>
      </c>
      <c r="F208" s="256" t="s">
        <v>2534</v>
      </c>
      <c r="G208" s="257" t="s">
        <v>552</v>
      </c>
      <c r="H208" s="258">
        <v>128</v>
      </c>
      <c r="I208" s="259"/>
      <c r="J208" s="260">
        <f>ROUND(I208*H208,2)</f>
        <v>0</v>
      </c>
      <c r="K208" s="256" t="s">
        <v>1</v>
      </c>
      <c r="L208" s="42"/>
      <c r="M208" s="261" t="s">
        <v>1</v>
      </c>
      <c r="N208" s="262" t="s">
        <v>41</v>
      </c>
      <c r="O208" s="88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AR208" s="265" t="s">
        <v>197</v>
      </c>
      <c r="AT208" s="265" t="s">
        <v>193</v>
      </c>
      <c r="AU208" s="265" t="s">
        <v>83</v>
      </c>
      <c r="AY208" s="17" t="s">
        <v>190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83</v>
      </c>
      <c r="BK208" s="149">
        <f>ROUND(I208*H208,2)</f>
        <v>0</v>
      </c>
      <c r="BL208" s="17" t="s">
        <v>197</v>
      </c>
      <c r="BM208" s="265" t="s">
        <v>2535</v>
      </c>
    </row>
    <row r="209" spans="2:65" s="1" customFormat="1" ht="16.5" customHeight="1">
      <c r="B209" s="40"/>
      <c r="C209" s="254" t="s">
        <v>732</v>
      </c>
      <c r="D209" s="254" t="s">
        <v>193</v>
      </c>
      <c r="E209" s="255" t="s">
        <v>468</v>
      </c>
      <c r="F209" s="256" t="s">
        <v>2536</v>
      </c>
      <c r="G209" s="257" t="s">
        <v>552</v>
      </c>
      <c r="H209" s="258">
        <v>24</v>
      </c>
      <c r="I209" s="259"/>
      <c r="J209" s="260">
        <f>ROUND(I209*H209,2)</f>
        <v>0</v>
      </c>
      <c r="K209" s="256" t="s">
        <v>1</v>
      </c>
      <c r="L209" s="42"/>
      <c r="M209" s="261" t="s">
        <v>1</v>
      </c>
      <c r="N209" s="262" t="s">
        <v>41</v>
      </c>
      <c r="O209" s="88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AR209" s="265" t="s">
        <v>197</v>
      </c>
      <c r="AT209" s="265" t="s">
        <v>193</v>
      </c>
      <c r="AU209" s="265" t="s">
        <v>83</v>
      </c>
      <c r="AY209" s="17" t="s">
        <v>190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83</v>
      </c>
      <c r="BK209" s="149">
        <f>ROUND(I209*H209,2)</f>
        <v>0</v>
      </c>
      <c r="BL209" s="17" t="s">
        <v>197</v>
      </c>
      <c r="BM209" s="265" t="s">
        <v>2537</v>
      </c>
    </row>
    <row r="210" spans="2:65" s="1" customFormat="1" ht="16.5" customHeight="1">
      <c r="B210" s="40"/>
      <c r="C210" s="254" t="s">
        <v>736</v>
      </c>
      <c r="D210" s="254" t="s">
        <v>193</v>
      </c>
      <c r="E210" s="255" t="s">
        <v>472</v>
      </c>
      <c r="F210" s="256" t="s">
        <v>2538</v>
      </c>
      <c r="G210" s="257" t="s">
        <v>552</v>
      </c>
      <c r="H210" s="258">
        <v>120</v>
      </c>
      <c r="I210" s="259"/>
      <c r="J210" s="260">
        <f>ROUND(I210*H210,2)</f>
        <v>0</v>
      </c>
      <c r="K210" s="256" t="s">
        <v>1</v>
      </c>
      <c r="L210" s="42"/>
      <c r="M210" s="261" t="s">
        <v>1</v>
      </c>
      <c r="N210" s="262" t="s">
        <v>41</v>
      </c>
      <c r="O210" s="88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AR210" s="265" t="s">
        <v>197</v>
      </c>
      <c r="AT210" s="265" t="s">
        <v>193</v>
      </c>
      <c r="AU210" s="265" t="s">
        <v>83</v>
      </c>
      <c r="AY210" s="17" t="s">
        <v>190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83</v>
      </c>
      <c r="BK210" s="149">
        <f>ROUND(I210*H210,2)</f>
        <v>0</v>
      </c>
      <c r="BL210" s="17" t="s">
        <v>197</v>
      </c>
      <c r="BM210" s="265" t="s">
        <v>2539</v>
      </c>
    </row>
    <row r="211" spans="2:65" s="1" customFormat="1" ht="24" customHeight="1">
      <c r="B211" s="40"/>
      <c r="C211" s="254" t="s">
        <v>740</v>
      </c>
      <c r="D211" s="254" t="s">
        <v>193</v>
      </c>
      <c r="E211" s="255" t="s">
        <v>477</v>
      </c>
      <c r="F211" s="256" t="s">
        <v>2540</v>
      </c>
      <c r="G211" s="257" t="s">
        <v>552</v>
      </c>
      <c r="H211" s="258">
        <v>59</v>
      </c>
      <c r="I211" s="259"/>
      <c r="J211" s="260">
        <f>ROUND(I211*H211,2)</f>
        <v>0</v>
      </c>
      <c r="K211" s="256" t="s">
        <v>1</v>
      </c>
      <c r="L211" s="42"/>
      <c r="M211" s="261" t="s">
        <v>1</v>
      </c>
      <c r="N211" s="262" t="s">
        <v>41</v>
      </c>
      <c r="O211" s="88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AR211" s="265" t="s">
        <v>197</v>
      </c>
      <c r="AT211" s="265" t="s">
        <v>193</v>
      </c>
      <c r="AU211" s="265" t="s">
        <v>83</v>
      </c>
      <c r="AY211" s="17" t="s">
        <v>190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83</v>
      </c>
      <c r="BK211" s="149">
        <f>ROUND(I211*H211,2)</f>
        <v>0</v>
      </c>
      <c r="BL211" s="17" t="s">
        <v>197</v>
      </c>
      <c r="BM211" s="265" t="s">
        <v>2541</v>
      </c>
    </row>
    <row r="212" spans="2:65" s="1" customFormat="1" ht="16.5" customHeight="1">
      <c r="B212" s="40"/>
      <c r="C212" s="254" t="s">
        <v>968</v>
      </c>
      <c r="D212" s="254" t="s">
        <v>193</v>
      </c>
      <c r="E212" s="255" t="s">
        <v>481</v>
      </c>
      <c r="F212" s="256" t="s">
        <v>2542</v>
      </c>
      <c r="G212" s="257" t="s">
        <v>552</v>
      </c>
      <c r="H212" s="258">
        <v>7</v>
      </c>
      <c r="I212" s="259"/>
      <c r="J212" s="260">
        <f>ROUND(I212*H212,2)</f>
        <v>0</v>
      </c>
      <c r="K212" s="256" t="s">
        <v>1</v>
      </c>
      <c r="L212" s="42"/>
      <c r="M212" s="261" t="s">
        <v>1</v>
      </c>
      <c r="N212" s="262" t="s">
        <v>41</v>
      </c>
      <c r="O212" s="88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AR212" s="265" t="s">
        <v>197</v>
      </c>
      <c r="AT212" s="265" t="s">
        <v>193</v>
      </c>
      <c r="AU212" s="265" t="s">
        <v>83</v>
      </c>
      <c r="AY212" s="17" t="s">
        <v>190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83</v>
      </c>
      <c r="BK212" s="149">
        <f>ROUND(I212*H212,2)</f>
        <v>0</v>
      </c>
      <c r="BL212" s="17" t="s">
        <v>197</v>
      </c>
      <c r="BM212" s="265" t="s">
        <v>2543</v>
      </c>
    </row>
    <row r="213" spans="2:65" s="1" customFormat="1" ht="16.5" customHeight="1">
      <c r="B213" s="40"/>
      <c r="C213" s="254" t="s">
        <v>972</v>
      </c>
      <c r="D213" s="254" t="s">
        <v>193</v>
      </c>
      <c r="E213" s="255" t="s">
        <v>486</v>
      </c>
      <c r="F213" s="256" t="s">
        <v>2544</v>
      </c>
      <c r="G213" s="257" t="s">
        <v>552</v>
      </c>
      <c r="H213" s="258">
        <v>66</v>
      </c>
      <c r="I213" s="259"/>
      <c r="J213" s="260">
        <f>ROUND(I213*H213,2)</f>
        <v>0</v>
      </c>
      <c r="K213" s="256" t="s">
        <v>1</v>
      </c>
      <c r="L213" s="42"/>
      <c r="M213" s="261" t="s">
        <v>1</v>
      </c>
      <c r="N213" s="262" t="s">
        <v>41</v>
      </c>
      <c r="O213" s="88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AR213" s="265" t="s">
        <v>197</v>
      </c>
      <c r="AT213" s="265" t="s">
        <v>193</v>
      </c>
      <c r="AU213" s="265" t="s">
        <v>83</v>
      </c>
      <c r="AY213" s="17" t="s">
        <v>190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83</v>
      </c>
      <c r="BK213" s="149">
        <f>ROUND(I213*H213,2)</f>
        <v>0</v>
      </c>
      <c r="BL213" s="17" t="s">
        <v>197</v>
      </c>
      <c r="BM213" s="265" t="s">
        <v>2545</v>
      </c>
    </row>
    <row r="214" spans="2:65" s="1" customFormat="1" ht="24" customHeight="1">
      <c r="B214" s="40"/>
      <c r="C214" s="254" t="s">
        <v>976</v>
      </c>
      <c r="D214" s="254" t="s">
        <v>193</v>
      </c>
      <c r="E214" s="255" t="s">
        <v>492</v>
      </c>
      <c r="F214" s="256" t="s">
        <v>2546</v>
      </c>
      <c r="G214" s="257" t="s">
        <v>552</v>
      </c>
      <c r="H214" s="258">
        <v>4</v>
      </c>
      <c r="I214" s="259"/>
      <c r="J214" s="260">
        <f>ROUND(I214*H214,2)</f>
        <v>0</v>
      </c>
      <c r="K214" s="256" t="s">
        <v>1</v>
      </c>
      <c r="L214" s="42"/>
      <c r="M214" s="261" t="s">
        <v>1</v>
      </c>
      <c r="N214" s="262" t="s">
        <v>41</v>
      </c>
      <c r="O214" s="88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AR214" s="265" t="s">
        <v>197</v>
      </c>
      <c r="AT214" s="265" t="s">
        <v>193</v>
      </c>
      <c r="AU214" s="265" t="s">
        <v>83</v>
      </c>
      <c r="AY214" s="17" t="s">
        <v>190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83</v>
      </c>
      <c r="BK214" s="149">
        <f>ROUND(I214*H214,2)</f>
        <v>0</v>
      </c>
      <c r="BL214" s="17" t="s">
        <v>197</v>
      </c>
      <c r="BM214" s="265" t="s">
        <v>2547</v>
      </c>
    </row>
    <row r="215" spans="2:65" s="1" customFormat="1" ht="16.5" customHeight="1">
      <c r="B215" s="40"/>
      <c r="C215" s="254" t="s">
        <v>980</v>
      </c>
      <c r="D215" s="254" t="s">
        <v>193</v>
      </c>
      <c r="E215" s="255" t="s">
        <v>497</v>
      </c>
      <c r="F215" s="256" t="s">
        <v>2548</v>
      </c>
      <c r="G215" s="257" t="s">
        <v>552</v>
      </c>
      <c r="H215" s="258">
        <v>4</v>
      </c>
      <c r="I215" s="259"/>
      <c r="J215" s="260">
        <f>ROUND(I215*H215,2)</f>
        <v>0</v>
      </c>
      <c r="K215" s="256" t="s">
        <v>1</v>
      </c>
      <c r="L215" s="42"/>
      <c r="M215" s="261" t="s">
        <v>1</v>
      </c>
      <c r="N215" s="262" t="s">
        <v>41</v>
      </c>
      <c r="O215" s="88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AR215" s="265" t="s">
        <v>197</v>
      </c>
      <c r="AT215" s="265" t="s">
        <v>193</v>
      </c>
      <c r="AU215" s="265" t="s">
        <v>83</v>
      </c>
      <c r="AY215" s="17" t="s">
        <v>190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83</v>
      </c>
      <c r="BK215" s="149">
        <f>ROUND(I215*H215,2)</f>
        <v>0</v>
      </c>
      <c r="BL215" s="17" t="s">
        <v>197</v>
      </c>
      <c r="BM215" s="265" t="s">
        <v>2549</v>
      </c>
    </row>
    <row r="216" spans="2:65" s="1" customFormat="1" ht="24" customHeight="1">
      <c r="B216" s="40"/>
      <c r="C216" s="254" t="s">
        <v>984</v>
      </c>
      <c r="D216" s="254" t="s">
        <v>193</v>
      </c>
      <c r="E216" s="255" t="s">
        <v>502</v>
      </c>
      <c r="F216" s="256" t="s">
        <v>2550</v>
      </c>
      <c r="G216" s="257" t="s">
        <v>552</v>
      </c>
      <c r="H216" s="258">
        <v>16</v>
      </c>
      <c r="I216" s="259"/>
      <c r="J216" s="260">
        <f>ROUND(I216*H216,2)</f>
        <v>0</v>
      </c>
      <c r="K216" s="256" t="s">
        <v>1</v>
      </c>
      <c r="L216" s="42"/>
      <c r="M216" s="261" t="s">
        <v>1</v>
      </c>
      <c r="N216" s="262" t="s">
        <v>41</v>
      </c>
      <c r="O216" s="88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AR216" s="265" t="s">
        <v>197</v>
      </c>
      <c r="AT216" s="265" t="s">
        <v>193</v>
      </c>
      <c r="AU216" s="265" t="s">
        <v>83</v>
      </c>
      <c r="AY216" s="17" t="s">
        <v>190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83</v>
      </c>
      <c r="BK216" s="149">
        <f>ROUND(I216*H216,2)</f>
        <v>0</v>
      </c>
      <c r="BL216" s="17" t="s">
        <v>197</v>
      </c>
      <c r="BM216" s="265" t="s">
        <v>2551</v>
      </c>
    </row>
    <row r="217" spans="2:65" s="1" customFormat="1" ht="16.5" customHeight="1">
      <c r="B217" s="40"/>
      <c r="C217" s="254" t="s">
        <v>988</v>
      </c>
      <c r="D217" s="254" t="s">
        <v>193</v>
      </c>
      <c r="E217" s="255" t="s">
        <v>508</v>
      </c>
      <c r="F217" s="256" t="s">
        <v>2552</v>
      </c>
      <c r="G217" s="257" t="s">
        <v>552</v>
      </c>
      <c r="H217" s="258">
        <v>16</v>
      </c>
      <c r="I217" s="259"/>
      <c r="J217" s="260">
        <f>ROUND(I217*H217,2)</f>
        <v>0</v>
      </c>
      <c r="K217" s="256" t="s">
        <v>1</v>
      </c>
      <c r="L217" s="42"/>
      <c r="M217" s="261" t="s">
        <v>1</v>
      </c>
      <c r="N217" s="262" t="s">
        <v>41</v>
      </c>
      <c r="O217" s="88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AR217" s="265" t="s">
        <v>197</v>
      </c>
      <c r="AT217" s="265" t="s">
        <v>193</v>
      </c>
      <c r="AU217" s="265" t="s">
        <v>83</v>
      </c>
      <c r="AY217" s="17" t="s">
        <v>190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83</v>
      </c>
      <c r="BK217" s="149">
        <f>ROUND(I217*H217,2)</f>
        <v>0</v>
      </c>
      <c r="BL217" s="17" t="s">
        <v>197</v>
      </c>
      <c r="BM217" s="265" t="s">
        <v>2553</v>
      </c>
    </row>
    <row r="218" spans="2:65" s="1" customFormat="1" ht="16.5" customHeight="1">
      <c r="B218" s="40"/>
      <c r="C218" s="254" t="s">
        <v>992</v>
      </c>
      <c r="D218" s="254" t="s">
        <v>193</v>
      </c>
      <c r="E218" s="255" t="s">
        <v>513</v>
      </c>
      <c r="F218" s="256" t="s">
        <v>2554</v>
      </c>
      <c r="G218" s="257" t="s">
        <v>552</v>
      </c>
      <c r="H218" s="258">
        <v>16</v>
      </c>
      <c r="I218" s="259"/>
      <c r="J218" s="260">
        <f>ROUND(I218*H218,2)</f>
        <v>0</v>
      </c>
      <c r="K218" s="256" t="s">
        <v>1</v>
      </c>
      <c r="L218" s="42"/>
      <c r="M218" s="261" t="s">
        <v>1</v>
      </c>
      <c r="N218" s="262" t="s">
        <v>41</v>
      </c>
      <c r="O218" s="88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AR218" s="265" t="s">
        <v>197</v>
      </c>
      <c r="AT218" s="265" t="s">
        <v>193</v>
      </c>
      <c r="AU218" s="265" t="s">
        <v>83</v>
      </c>
      <c r="AY218" s="17" t="s">
        <v>190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83</v>
      </c>
      <c r="BK218" s="149">
        <f>ROUND(I218*H218,2)</f>
        <v>0</v>
      </c>
      <c r="BL218" s="17" t="s">
        <v>197</v>
      </c>
      <c r="BM218" s="265" t="s">
        <v>2555</v>
      </c>
    </row>
    <row r="219" spans="2:65" s="1" customFormat="1" ht="16.5" customHeight="1">
      <c r="B219" s="40"/>
      <c r="C219" s="254" t="s">
        <v>996</v>
      </c>
      <c r="D219" s="254" t="s">
        <v>193</v>
      </c>
      <c r="E219" s="255" t="s">
        <v>518</v>
      </c>
      <c r="F219" s="256" t="s">
        <v>2556</v>
      </c>
      <c r="G219" s="257" t="s">
        <v>552</v>
      </c>
      <c r="H219" s="258">
        <v>1</v>
      </c>
      <c r="I219" s="259"/>
      <c r="J219" s="260">
        <f>ROUND(I219*H219,2)</f>
        <v>0</v>
      </c>
      <c r="K219" s="256" t="s">
        <v>1</v>
      </c>
      <c r="L219" s="42"/>
      <c r="M219" s="261" t="s">
        <v>1</v>
      </c>
      <c r="N219" s="262" t="s">
        <v>41</v>
      </c>
      <c r="O219" s="88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AR219" s="265" t="s">
        <v>197</v>
      </c>
      <c r="AT219" s="265" t="s">
        <v>193</v>
      </c>
      <c r="AU219" s="265" t="s">
        <v>83</v>
      </c>
      <c r="AY219" s="17" t="s">
        <v>190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17" t="s">
        <v>83</v>
      </c>
      <c r="BK219" s="149">
        <f>ROUND(I219*H219,2)</f>
        <v>0</v>
      </c>
      <c r="BL219" s="17" t="s">
        <v>197</v>
      </c>
      <c r="BM219" s="265" t="s">
        <v>2557</v>
      </c>
    </row>
    <row r="220" spans="2:65" s="1" customFormat="1" ht="16.5" customHeight="1">
      <c r="B220" s="40"/>
      <c r="C220" s="254" t="s">
        <v>1000</v>
      </c>
      <c r="D220" s="254" t="s">
        <v>193</v>
      </c>
      <c r="E220" s="255" t="s">
        <v>525</v>
      </c>
      <c r="F220" s="256" t="s">
        <v>2558</v>
      </c>
      <c r="G220" s="257" t="s">
        <v>552</v>
      </c>
      <c r="H220" s="258">
        <v>1</v>
      </c>
      <c r="I220" s="259"/>
      <c r="J220" s="260">
        <f>ROUND(I220*H220,2)</f>
        <v>0</v>
      </c>
      <c r="K220" s="256" t="s">
        <v>1</v>
      </c>
      <c r="L220" s="42"/>
      <c r="M220" s="261" t="s">
        <v>1</v>
      </c>
      <c r="N220" s="262" t="s">
        <v>41</v>
      </c>
      <c r="O220" s="88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AR220" s="265" t="s">
        <v>197</v>
      </c>
      <c r="AT220" s="265" t="s">
        <v>193</v>
      </c>
      <c r="AU220" s="265" t="s">
        <v>83</v>
      </c>
      <c r="AY220" s="17" t="s">
        <v>190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83</v>
      </c>
      <c r="BK220" s="149">
        <f>ROUND(I220*H220,2)</f>
        <v>0</v>
      </c>
      <c r="BL220" s="17" t="s">
        <v>197</v>
      </c>
      <c r="BM220" s="265" t="s">
        <v>2559</v>
      </c>
    </row>
    <row r="221" spans="2:65" s="1" customFormat="1" ht="16.5" customHeight="1">
      <c r="B221" s="40"/>
      <c r="C221" s="254" t="s">
        <v>1004</v>
      </c>
      <c r="D221" s="254" t="s">
        <v>193</v>
      </c>
      <c r="E221" s="255" t="s">
        <v>531</v>
      </c>
      <c r="F221" s="256" t="s">
        <v>2560</v>
      </c>
      <c r="G221" s="257" t="s">
        <v>552</v>
      </c>
      <c r="H221" s="258">
        <v>2</v>
      </c>
      <c r="I221" s="259"/>
      <c r="J221" s="260">
        <f>ROUND(I221*H221,2)</f>
        <v>0</v>
      </c>
      <c r="K221" s="256" t="s">
        <v>1</v>
      </c>
      <c r="L221" s="42"/>
      <c r="M221" s="261" t="s">
        <v>1</v>
      </c>
      <c r="N221" s="262" t="s">
        <v>41</v>
      </c>
      <c r="O221" s="88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AR221" s="265" t="s">
        <v>197</v>
      </c>
      <c r="AT221" s="265" t="s">
        <v>193</v>
      </c>
      <c r="AU221" s="265" t="s">
        <v>83</v>
      </c>
      <c r="AY221" s="17" t="s">
        <v>190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83</v>
      </c>
      <c r="BK221" s="149">
        <f>ROUND(I221*H221,2)</f>
        <v>0</v>
      </c>
      <c r="BL221" s="17" t="s">
        <v>197</v>
      </c>
      <c r="BM221" s="265" t="s">
        <v>2561</v>
      </c>
    </row>
    <row r="222" spans="2:65" s="1" customFormat="1" ht="16.5" customHeight="1">
      <c r="B222" s="40"/>
      <c r="C222" s="254" t="s">
        <v>1008</v>
      </c>
      <c r="D222" s="254" t="s">
        <v>193</v>
      </c>
      <c r="E222" s="255" t="s">
        <v>536</v>
      </c>
      <c r="F222" s="256" t="s">
        <v>2562</v>
      </c>
      <c r="G222" s="257" t="s">
        <v>552</v>
      </c>
      <c r="H222" s="258">
        <v>3</v>
      </c>
      <c r="I222" s="259"/>
      <c r="J222" s="260">
        <f>ROUND(I222*H222,2)</f>
        <v>0</v>
      </c>
      <c r="K222" s="256" t="s">
        <v>1</v>
      </c>
      <c r="L222" s="42"/>
      <c r="M222" s="261" t="s">
        <v>1</v>
      </c>
      <c r="N222" s="262" t="s">
        <v>41</v>
      </c>
      <c r="O222" s="88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AR222" s="265" t="s">
        <v>197</v>
      </c>
      <c r="AT222" s="265" t="s">
        <v>193</v>
      </c>
      <c r="AU222" s="265" t="s">
        <v>83</v>
      </c>
      <c r="AY222" s="17" t="s">
        <v>190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7" t="s">
        <v>83</v>
      </c>
      <c r="BK222" s="149">
        <f>ROUND(I222*H222,2)</f>
        <v>0</v>
      </c>
      <c r="BL222" s="17" t="s">
        <v>197</v>
      </c>
      <c r="BM222" s="265" t="s">
        <v>2563</v>
      </c>
    </row>
    <row r="223" spans="2:65" s="1" customFormat="1" ht="24" customHeight="1">
      <c r="B223" s="40"/>
      <c r="C223" s="254" t="s">
        <v>1012</v>
      </c>
      <c r="D223" s="254" t="s">
        <v>193</v>
      </c>
      <c r="E223" s="255" t="s">
        <v>540</v>
      </c>
      <c r="F223" s="256" t="s">
        <v>2564</v>
      </c>
      <c r="G223" s="257" t="s">
        <v>552</v>
      </c>
      <c r="H223" s="258">
        <v>1</v>
      </c>
      <c r="I223" s="259"/>
      <c r="J223" s="260">
        <f>ROUND(I223*H223,2)</f>
        <v>0</v>
      </c>
      <c r="K223" s="256" t="s">
        <v>1</v>
      </c>
      <c r="L223" s="42"/>
      <c r="M223" s="261" t="s">
        <v>1</v>
      </c>
      <c r="N223" s="262" t="s">
        <v>41</v>
      </c>
      <c r="O223" s="88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AR223" s="265" t="s">
        <v>197</v>
      </c>
      <c r="AT223" s="265" t="s">
        <v>193</v>
      </c>
      <c r="AU223" s="265" t="s">
        <v>83</v>
      </c>
      <c r="AY223" s="17" t="s">
        <v>190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83</v>
      </c>
      <c r="BK223" s="149">
        <f>ROUND(I223*H223,2)</f>
        <v>0</v>
      </c>
      <c r="BL223" s="17" t="s">
        <v>197</v>
      </c>
      <c r="BM223" s="265" t="s">
        <v>2565</v>
      </c>
    </row>
    <row r="224" spans="2:65" s="1" customFormat="1" ht="16.5" customHeight="1">
      <c r="B224" s="40"/>
      <c r="C224" s="254" t="s">
        <v>1016</v>
      </c>
      <c r="D224" s="254" t="s">
        <v>193</v>
      </c>
      <c r="E224" s="255" t="s">
        <v>732</v>
      </c>
      <c r="F224" s="256" t="s">
        <v>2566</v>
      </c>
      <c r="G224" s="257" t="s">
        <v>552</v>
      </c>
      <c r="H224" s="258">
        <v>2</v>
      </c>
      <c r="I224" s="259"/>
      <c r="J224" s="260">
        <f>ROUND(I224*H224,2)</f>
        <v>0</v>
      </c>
      <c r="K224" s="256" t="s">
        <v>1</v>
      </c>
      <c r="L224" s="42"/>
      <c r="M224" s="261" t="s">
        <v>1</v>
      </c>
      <c r="N224" s="262" t="s">
        <v>41</v>
      </c>
      <c r="O224" s="88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AR224" s="265" t="s">
        <v>197</v>
      </c>
      <c r="AT224" s="265" t="s">
        <v>193</v>
      </c>
      <c r="AU224" s="265" t="s">
        <v>83</v>
      </c>
      <c r="AY224" s="17" t="s">
        <v>190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83</v>
      </c>
      <c r="BK224" s="149">
        <f>ROUND(I224*H224,2)</f>
        <v>0</v>
      </c>
      <c r="BL224" s="17" t="s">
        <v>197</v>
      </c>
      <c r="BM224" s="265" t="s">
        <v>2567</v>
      </c>
    </row>
    <row r="225" spans="2:65" s="1" customFormat="1" ht="24" customHeight="1">
      <c r="B225" s="40"/>
      <c r="C225" s="254" t="s">
        <v>1020</v>
      </c>
      <c r="D225" s="254" t="s">
        <v>193</v>
      </c>
      <c r="E225" s="255" t="s">
        <v>736</v>
      </c>
      <c r="F225" s="256" t="s">
        <v>2568</v>
      </c>
      <c r="G225" s="257" t="s">
        <v>552</v>
      </c>
      <c r="H225" s="258">
        <v>2</v>
      </c>
      <c r="I225" s="259"/>
      <c r="J225" s="260">
        <f>ROUND(I225*H225,2)</f>
        <v>0</v>
      </c>
      <c r="K225" s="256" t="s">
        <v>1</v>
      </c>
      <c r="L225" s="42"/>
      <c r="M225" s="261" t="s">
        <v>1</v>
      </c>
      <c r="N225" s="262" t="s">
        <v>41</v>
      </c>
      <c r="O225" s="88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AR225" s="265" t="s">
        <v>197</v>
      </c>
      <c r="AT225" s="265" t="s">
        <v>193</v>
      </c>
      <c r="AU225" s="265" t="s">
        <v>83</v>
      </c>
      <c r="AY225" s="17" t="s">
        <v>190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83</v>
      </c>
      <c r="BK225" s="149">
        <f>ROUND(I225*H225,2)</f>
        <v>0</v>
      </c>
      <c r="BL225" s="17" t="s">
        <v>197</v>
      </c>
      <c r="BM225" s="265" t="s">
        <v>2569</v>
      </c>
    </row>
    <row r="226" spans="2:65" s="1" customFormat="1" ht="16.5" customHeight="1">
      <c r="B226" s="40"/>
      <c r="C226" s="254" t="s">
        <v>1024</v>
      </c>
      <c r="D226" s="254" t="s">
        <v>193</v>
      </c>
      <c r="E226" s="255" t="s">
        <v>740</v>
      </c>
      <c r="F226" s="256" t="s">
        <v>2570</v>
      </c>
      <c r="G226" s="257" t="s">
        <v>552</v>
      </c>
      <c r="H226" s="258">
        <v>1</v>
      </c>
      <c r="I226" s="259"/>
      <c r="J226" s="260">
        <f>ROUND(I226*H226,2)</f>
        <v>0</v>
      </c>
      <c r="K226" s="256" t="s">
        <v>1</v>
      </c>
      <c r="L226" s="42"/>
      <c r="M226" s="261" t="s">
        <v>1</v>
      </c>
      <c r="N226" s="262" t="s">
        <v>41</v>
      </c>
      <c r="O226" s="88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AR226" s="265" t="s">
        <v>197</v>
      </c>
      <c r="AT226" s="265" t="s">
        <v>193</v>
      </c>
      <c r="AU226" s="265" t="s">
        <v>83</v>
      </c>
      <c r="AY226" s="17" t="s">
        <v>190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83</v>
      </c>
      <c r="BK226" s="149">
        <f>ROUND(I226*H226,2)</f>
        <v>0</v>
      </c>
      <c r="BL226" s="17" t="s">
        <v>197</v>
      </c>
      <c r="BM226" s="265" t="s">
        <v>2571</v>
      </c>
    </row>
    <row r="227" spans="2:65" s="1" customFormat="1" ht="16.5" customHeight="1">
      <c r="B227" s="40"/>
      <c r="C227" s="254" t="s">
        <v>1028</v>
      </c>
      <c r="D227" s="254" t="s">
        <v>193</v>
      </c>
      <c r="E227" s="255" t="s">
        <v>968</v>
      </c>
      <c r="F227" s="256" t="s">
        <v>2572</v>
      </c>
      <c r="G227" s="257" t="s">
        <v>552</v>
      </c>
      <c r="H227" s="258">
        <v>1</v>
      </c>
      <c r="I227" s="259"/>
      <c r="J227" s="260">
        <f>ROUND(I227*H227,2)</f>
        <v>0</v>
      </c>
      <c r="K227" s="256" t="s">
        <v>1</v>
      </c>
      <c r="L227" s="42"/>
      <c r="M227" s="261" t="s">
        <v>1</v>
      </c>
      <c r="N227" s="262" t="s">
        <v>41</v>
      </c>
      <c r="O227" s="88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AR227" s="265" t="s">
        <v>197</v>
      </c>
      <c r="AT227" s="265" t="s">
        <v>193</v>
      </c>
      <c r="AU227" s="265" t="s">
        <v>83</v>
      </c>
      <c r="AY227" s="17" t="s">
        <v>190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83</v>
      </c>
      <c r="BK227" s="149">
        <f>ROUND(I227*H227,2)</f>
        <v>0</v>
      </c>
      <c r="BL227" s="17" t="s">
        <v>197</v>
      </c>
      <c r="BM227" s="265" t="s">
        <v>2573</v>
      </c>
    </row>
    <row r="228" spans="2:65" s="1" customFormat="1" ht="24" customHeight="1">
      <c r="B228" s="40"/>
      <c r="C228" s="254" t="s">
        <v>1032</v>
      </c>
      <c r="D228" s="254" t="s">
        <v>193</v>
      </c>
      <c r="E228" s="255" t="s">
        <v>972</v>
      </c>
      <c r="F228" s="256" t="s">
        <v>2574</v>
      </c>
      <c r="G228" s="257" t="s">
        <v>552</v>
      </c>
      <c r="H228" s="258">
        <v>1</v>
      </c>
      <c r="I228" s="259"/>
      <c r="J228" s="260">
        <f>ROUND(I228*H228,2)</f>
        <v>0</v>
      </c>
      <c r="K228" s="256" t="s">
        <v>1</v>
      </c>
      <c r="L228" s="42"/>
      <c r="M228" s="261" t="s">
        <v>1</v>
      </c>
      <c r="N228" s="262" t="s">
        <v>41</v>
      </c>
      <c r="O228" s="88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AR228" s="265" t="s">
        <v>197</v>
      </c>
      <c r="AT228" s="265" t="s">
        <v>193</v>
      </c>
      <c r="AU228" s="265" t="s">
        <v>83</v>
      </c>
      <c r="AY228" s="17" t="s">
        <v>190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83</v>
      </c>
      <c r="BK228" s="149">
        <f>ROUND(I228*H228,2)</f>
        <v>0</v>
      </c>
      <c r="BL228" s="17" t="s">
        <v>197</v>
      </c>
      <c r="BM228" s="265" t="s">
        <v>2575</v>
      </c>
    </row>
    <row r="229" spans="2:65" s="1" customFormat="1" ht="16.5" customHeight="1">
      <c r="B229" s="40"/>
      <c r="C229" s="254" t="s">
        <v>1036</v>
      </c>
      <c r="D229" s="254" t="s">
        <v>193</v>
      </c>
      <c r="E229" s="255" t="s">
        <v>976</v>
      </c>
      <c r="F229" s="256" t="s">
        <v>2576</v>
      </c>
      <c r="G229" s="257" t="s">
        <v>552</v>
      </c>
      <c r="H229" s="258">
        <v>3</v>
      </c>
      <c r="I229" s="259"/>
      <c r="J229" s="260">
        <f>ROUND(I229*H229,2)</f>
        <v>0</v>
      </c>
      <c r="K229" s="256" t="s">
        <v>1</v>
      </c>
      <c r="L229" s="42"/>
      <c r="M229" s="261" t="s">
        <v>1</v>
      </c>
      <c r="N229" s="262" t="s">
        <v>41</v>
      </c>
      <c r="O229" s="88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AR229" s="265" t="s">
        <v>197</v>
      </c>
      <c r="AT229" s="265" t="s">
        <v>193</v>
      </c>
      <c r="AU229" s="265" t="s">
        <v>83</v>
      </c>
      <c r="AY229" s="17" t="s">
        <v>190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7" t="s">
        <v>83</v>
      </c>
      <c r="BK229" s="149">
        <f>ROUND(I229*H229,2)</f>
        <v>0</v>
      </c>
      <c r="BL229" s="17" t="s">
        <v>197</v>
      </c>
      <c r="BM229" s="265" t="s">
        <v>2577</v>
      </c>
    </row>
    <row r="230" spans="2:63" s="11" customFormat="1" ht="25.9" customHeight="1">
      <c r="B230" s="238"/>
      <c r="C230" s="239"/>
      <c r="D230" s="240" t="s">
        <v>75</v>
      </c>
      <c r="E230" s="241" t="s">
        <v>2578</v>
      </c>
      <c r="F230" s="241" t="s">
        <v>2579</v>
      </c>
      <c r="G230" s="239"/>
      <c r="H230" s="239"/>
      <c r="I230" s="242"/>
      <c r="J230" s="243">
        <f>BK230</f>
        <v>0</v>
      </c>
      <c r="K230" s="239"/>
      <c r="L230" s="244"/>
      <c r="M230" s="245"/>
      <c r="N230" s="246"/>
      <c r="O230" s="246"/>
      <c r="P230" s="247">
        <f>SUM(P231:P247)</f>
        <v>0</v>
      </c>
      <c r="Q230" s="246"/>
      <c r="R230" s="247">
        <f>SUM(R231:R247)</f>
        <v>0</v>
      </c>
      <c r="S230" s="246"/>
      <c r="T230" s="248">
        <f>SUM(T231:T247)</f>
        <v>0</v>
      </c>
      <c r="AR230" s="249" t="s">
        <v>83</v>
      </c>
      <c r="AT230" s="250" t="s">
        <v>75</v>
      </c>
      <c r="AU230" s="250" t="s">
        <v>76</v>
      </c>
      <c r="AY230" s="249" t="s">
        <v>190</v>
      </c>
      <c r="BK230" s="251">
        <f>SUM(BK231:BK247)</f>
        <v>0</v>
      </c>
    </row>
    <row r="231" spans="2:65" s="1" customFormat="1" ht="16.5" customHeight="1">
      <c r="B231" s="40"/>
      <c r="C231" s="254" t="s">
        <v>1040</v>
      </c>
      <c r="D231" s="254" t="s">
        <v>193</v>
      </c>
      <c r="E231" s="255" t="s">
        <v>980</v>
      </c>
      <c r="F231" s="256" t="s">
        <v>2580</v>
      </c>
      <c r="G231" s="257" t="s">
        <v>361</v>
      </c>
      <c r="H231" s="258">
        <v>85</v>
      </c>
      <c r="I231" s="259"/>
      <c r="J231" s="260">
        <f>ROUND(I231*H231,2)</f>
        <v>0</v>
      </c>
      <c r="K231" s="256" t="s">
        <v>1</v>
      </c>
      <c r="L231" s="42"/>
      <c r="M231" s="261" t="s">
        <v>1</v>
      </c>
      <c r="N231" s="262" t="s">
        <v>41</v>
      </c>
      <c r="O231" s="88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AR231" s="265" t="s">
        <v>197</v>
      </c>
      <c r="AT231" s="265" t="s">
        <v>193</v>
      </c>
      <c r="AU231" s="265" t="s">
        <v>83</v>
      </c>
      <c r="AY231" s="17" t="s">
        <v>190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83</v>
      </c>
      <c r="BK231" s="149">
        <f>ROUND(I231*H231,2)</f>
        <v>0</v>
      </c>
      <c r="BL231" s="17" t="s">
        <v>197</v>
      </c>
      <c r="BM231" s="265" t="s">
        <v>2581</v>
      </c>
    </row>
    <row r="232" spans="2:65" s="1" customFormat="1" ht="16.5" customHeight="1">
      <c r="B232" s="40"/>
      <c r="C232" s="254" t="s">
        <v>1044</v>
      </c>
      <c r="D232" s="254" t="s">
        <v>193</v>
      </c>
      <c r="E232" s="255" t="s">
        <v>984</v>
      </c>
      <c r="F232" s="256" t="s">
        <v>1148</v>
      </c>
      <c r="G232" s="257" t="s">
        <v>361</v>
      </c>
      <c r="H232" s="258">
        <v>1100</v>
      </c>
      <c r="I232" s="259"/>
      <c r="J232" s="260">
        <f>ROUND(I232*H232,2)</f>
        <v>0</v>
      </c>
      <c r="K232" s="256" t="s">
        <v>1</v>
      </c>
      <c r="L232" s="42"/>
      <c r="M232" s="261" t="s">
        <v>1</v>
      </c>
      <c r="N232" s="262" t="s">
        <v>41</v>
      </c>
      <c r="O232" s="88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AR232" s="265" t="s">
        <v>197</v>
      </c>
      <c r="AT232" s="265" t="s">
        <v>193</v>
      </c>
      <c r="AU232" s="265" t="s">
        <v>83</v>
      </c>
      <c r="AY232" s="17" t="s">
        <v>190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83</v>
      </c>
      <c r="BK232" s="149">
        <f>ROUND(I232*H232,2)</f>
        <v>0</v>
      </c>
      <c r="BL232" s="17" t="s">
        <v>197</v>
      </c>
      <c r="BM232" s="265" t="s">
        <v>2582</v>
      </c>
    </row>
    <row r="233" spans="2:65" s="1" customFormat="1" ht="16.5" customHeight="1">
      <c r="B233" s="40"/>
      <c r="C233" s="254" t="s">
        <v>1048</v>
      </c>
      <c r="D233" s="254" t="s">
        <v>193</v>
      </c>
      <c r="E233" s="255" t="s">
        <v>988</v>
      </c>
      <c r="F233" s="256" t="s">
        <v>2583</v>
      </c>
      <c r="G233" s="257" t="s">
        <v>361</v>
      </c>
      <c r="H233" s="258">
        <v>290</v>
      </c>
      <c r="I233" s="259"/>
      <c r="J233" s="260">
        <f>ROUND(I233*H233,2)</f>
        <v>0</v>
      </c>
      <c r="K233" s="256" t="s">
        <v>1</v>
      </c>
      <c r="L233" s="42"/>
      <c r="M233" s="261" t="s">
        <v>1</v>
      </c>
      <c r="N233" s="262" t="s">
        <v>41</v>
      </c>
      <c r="O233" s="88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AR233" s="265" t="s">
        <v>197</v>
      </c>
      <c r="AT233" s="265" t="s">
        <v>193</v>
      </c>
      <c r="AU233" s="265" t="s">
        <v>83</v>
      </c>
      <c r="AY233" s="17" t="s">
        <v>190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83</v>
      </c>
      <c r="BK233" s="149">
        <f>ROUND(I233*H233,2)</f>
        <v>0</v>
      </c>
      <c r="BL233" s="17" t="s">
        <v>197</v>
      </c>
      <c r="BM233" s="265" t="s">
        <v>2584</v>
      </c>
    </row>
    <row r="234" spans="2:65" s="1" customFormat="1" ht="16.5" customHeight="1">
      <c r="B234" s="40"/>
      <c r="C234" s="254" t="s">
        <v>1052</v>
      </c>
      <c r="D234" s="254" t="s">
        <v>193</v>
      </c>
      <c r="E234" s="255" t="s">
        <v>992</v>
      </c>
      <c r="F234" s="256" t="s">
        <v>2585</v>
      </c>
      <c r="G234" s="257" t="s">
        <v>361</v>
      </c>
      <c r="H234" s="258">
        <v>280</v>
      </c>
      <c r="I234" s="259"/>
      <c r="J234" s="260">
        <f>ROUND(I234*H234,2)</f>
        <v>0</v>
      </c>
      <c r="K234" s="256" t="s">
        <v>1</v>
      </c>
      <c r="L234" s="42"/>
      <c r="M234" s="261" t="s">
        <v>1</v>
      </c>
      <c r="N234" s="262" t="s">
        <v>41</v>
      </c>
      <c r="O234" s="88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AR234" s="265" t="s">
        <v>197</v>
      </c>
      <c r="AT234" s="265" t="s">
        <v>193</v>
      </c>
      <c r="AU234" s="265" t="s">
        <v>83</v>
      </c>
      <c r="AY234" s="17" t="s">
        <v>190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83</v>
      </c>
      <c r="BK234" s="149">
        <f>ROUND(I234*H234,2)</f>
        <v>0</v>
      </c>
      <c r="BL234" s="17" t="s">
        <v>197</v>
      </c>
      <c r="BM234" s="265" t="s">
        <v>2586</v>
      </c>
    </row>
    <row r="235" spans="2:65" s="1" customFormat="1" ht="16.5" customHeight="1">
      <c r="B235" s="40"/>
      <c r="C235" s="254" t="s">
        <v>1056</v>
      </c>
      <c r="D235" s="254" t="s">
        <v>193</v>
      </c>
      <c r="E235" s="255" t="s">
        <v>996</v>
      </c>
      <c r="F235" s="256" t="s">
        <v>2587</v>
      </c>
      <c r="G235" s="257" t="s">
        <v>361</v>
      </c>
      <c r="H235" s="258">
        <v>20</v>
      </c>
      <c r="I235" s="259"/>
      <c r="J235" s="260">
        <f>ROUND(I235*H235,2)</f>
        <v>0</v>
      </c>
      <c r="K235" s="256" t="s">
        <v>1</v>
      </c>
      <c r="L235" s="42"/>
      <c r="M235" s="261" t="s">
        <v>1</v>
      </c>
      <c r="N235" s="262" t="s">
        <v>41</v>
      </c>
      <c r="O235" s="88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AR235" s="265" t="s">
        <v>197</v>
      </c>
      <c r="AT235" s="265" t="s">
        <v>193</v>
      </c>
      <c r="AU235" s="265" t="s">
        <v>83</v>
      </c>
      <c r="AY235" s="17" t="s">
        <v>190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83</v>
      </c>
      <c r="BK235" s="149">
        <f>ROUND(I235*H235,2)</f>
        <v>0</v>
      </c>
      <c r="BL235" s="17" t="s">
        <v>197</v>
      </c>
      <c r="BM235" s="265" t="s">
        <v>2588</v>
      </c>
    </row>
    <row r="236" spans="2:65" s="1" customFormat="1" ht="16.5" customHeight="1">
      <c r="B236" s="40"/>
      <c r="C236" s="254" t="s">
        <v>1062</v>
      </c>
      <c r="D236" s="254" t="s">
        <v>193</v>
      </c>
      <c r="E236" s="255" t="s">
        <v>1000</v>
      </c>
      <c r="F236" s="256" t="s">
        <v>2589</v>
      </c>
      <c r="G236" s="257" t="s">
        <v>361</v>
      </c>
      <c r="H236" s="258">
        <v>35</v>
      </c>
      <c r="I236" s="259"/>
      <c r="J236" s="260">
        <f>ROUND(I236*H236,2)</f>
        <v>0</v>
      </c>
      <c r="K236" s="256" t="s">
        <v>1</v>
      </c>
      <c r="L236" s="42"/>
      <c r="M236" s="261" t="s">
        <v>1</v>
      </c>
      <c r="N236" s="262" t="s">
        <v>41</v>
      </c>
      <c r="O236" s="88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AR236" s="265" t="s">
        <v>197</v>
      </c>
      <c r="AT236" s="265" t="s">
        <v>193</v>
      </c>
      <c r="AU236" s="265" t="s">
        <v>83</v>
      </c>
      <c r="AY236" s="17" t="s">
        <v>190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83</v>
      </c>
      <c r="BK236" s="149">
        <f>ROUND(I236*H236,2)</f>
        <v>0</v>
      </c>
      <c r="BL236" s="17" t="s">
        <v>197</v>
      </c>
      <c r="BM236" s="265" t="s">
        <v>2590</v>
      </c>
    </row>
    <row r="237" spans="2:65" s="1" customFormat="1" ht="16.5" customHeight="1">
      <c r="B237" s="40"/>
      <c r="C237" s="254" t="s">
        <v>1067</v>
      </c>
      <c r="D237" s="254" t="s">
        <v>193</v>
      </c>
      <c r="E237" s="255" t="s">
        <v>1004</v>
      </c>
      <c r="F237" s="256" t="s">
        <v>2591</v>
      </c>
      <c r="G237" s="257" t="s">
        <v>361</v>
      </c>
      <c r="H237" s="258">
        <v>980</v>
      </c>
      <c r="I237" s="259"/>
      <c r="J237" s="260">
        <f>ROUND(I237*H237,2)</f>
        <v>0</v>
      </c>
      <c r="K237" s="256" t="s">
        <v>1</v>
      </c>
      <c r="L237" s="42"/>
      <c r="M237" s="261" t="s">
        <v>1</v>
      </c>
      <c r="N237" s="262" t="s">
        <v>41</v>
      </c>
      <c r="O237" s="88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AR237" s="265" t="s">
        <v>197</v>
      </c>
      <c r="AT237" s="265" t="s">
        <v>193</v>
      </c>
      <c r="AU237" s="265" t="s">
        <v>83</v>
      </c>
      <c r="AY237" s="17" t="s">
        <v>190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83</v>
      </c>
      <c r="BK237" s="149">
        <f>ROUND(I237*H237,2)</f>
        <v>0</v>
      </c>
      <c r="BL237" s="17" t="s">
        <v>197</v>
      </c>
      <c r="BM237" s="265" t="s">
        <v>2592</v>
      </c>
    </row>
    <row r="238" spans="2:65" s="1" customFormat="1" ht="16.5" customHeight="1">
      <c r="B238" s="40"/>
      <c r="C238" s="254" t="s">
        <v>1071</v>
      </c>
      <c r="D238" s="254" t="s">
        <v>193</v>
      </c>
      <c r="E238" s="255" t="s">
        <v>1008</v>
      </c>
      <c r="F238" s="256" t="s">
        <v>2593</v>
      </c>
      <c r="G238" s="257" t="s">
        <v>361</v>
      </c>
      <c r="H238" s="258">
        <v>25</v>
      </c>
      <c r="I238" s="259"/>
      <c r="J238" s="260">
        <f>ROUND(I238*H238,2)</f>
        <v>0</v>
      </c>
      <c r="K238" s="256" t="s">
        <v>1</v>
      </c>
      <c r="L238" s="42"/>
      <c r="M238" s="261" t="s">
        <v>1</v>
      </c>
      <c r="N238" s="262" t="s">
        <v>41</v>
      </c>
      <c r="O238" s="88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AR238" s="265" t="s">
        <v>197</v>
      </c>
      <c r="AT238" s="265" t="s">
        <v>193</v>
      </c>
      <c r="AU238" s="265" t="s">
        <v>83</v>
      </c>
      <c r="AY238" s="17" t="s">
        <v>190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83</v>
      </c>
      <c r="BK238" s="149">
        <f>ROUND(I238*H238,2)</f>
        <v>0</v>
      </c>
      <c r="BL238" s="17" t="s">
        <v>197</v>
      </c>
      <c r="BM238" s="265" t="s">
        <v>2594</v>
      </c>
    </row>
    <row r="239" spans="2:65" s="1" customFormat="1" ht="16.5" customHeight="1">
      <c r="B239" s="40"/>
      <c r="C239" s="254" t="s">
        <v>1075</v>
      </c>
      <c r="D239" s="254" t="s">
        <v>193</v>
      </c>
      <c r="E239" s="255" t="s">
        <v>1012</v>
      </c>
      <c r="F239" s="256" t="s">
        <v>1150</v>
      </c>
      <c r="G239" s="257" t="s">
        <v>361</v>
      </c>
      <c r="H239" s="258">
        <v>2815</v>
      </c>
      <c r="I239" s="259"/>
      <c r="J239" s="260">
        <f>ROUND(I239*H239,2)</f>
        <v>0</v>
      </c>
      <c r="K239" s="256" t="s">
        <v>1</v>
      </c>
      <c r="L239" s="42"/>
      <c r="M239" s="261" t="s">
        <v>1</v>
      </c>
      <c r="N239" s="262" t="s">
        <v>41</v>
      </c>
      <c r="O239" s="88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AR239" s="265" t="s">
        <v>197</v>
      </c>
      <c r="AT239" s="265" t="s">
        <v>193</v>
      </c>
      <c r="AU239" s="265" t="s">
        <v>83</v>
      </c>
      <c r="AY239" s="17" t="s">
        <v>190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83</v>
      </c>
      <c r="BK239" s="149">
        <f>ROUND(I239*H239,2)</f>
        <v>0</v>
      </c>
      <c r="BL239" s="17" t="s">
        <v>197</v>
      </c>
      <c r="BM239" s="265" t="s">
        <v>2595</v>
      </c>
    </row>
    <row r="240" spans="2:65" s="1" customFormat="1" ht="16.5" customHeight="1">
      <c r="B240" s="40"/>
      <c r="C240" s="254" t="s">
        <v>1079</v>
      </c>
      <c r="D240" s="254" t="s">
        <v>193</v>
      </c>
      <c r="E240" s="255" t="s">
        <v>1016</v>
      </c>
      <c r="F240" s="256" t="s">
        <v>2596</v>
      </c>
      <c r="G240" s="257" t="s">
        <v>361</v>
      </c>
      <c r="H240" s="258">
        <v>310</v>
      </c>
      <c r="I240" s="259"/>
      <c r="J240" s="260">
        <f>ROUND(I240*H240,2)</f>
        <v>0</v>
      </c>
      <c r="K240" s="256" t="s">
        <v>1</v>
      </c>
      <c r="L240" s="42"/>
      <c r="M240" s="261" t="s">
        <v>1</v>
      </c>
      <c r="N240" s="262" t="s">
        <v>41</v>
      </c>
      <c r="O240" s="88"/>
      <c r="P240" s="263">
        <f>O240*H240</f>
        <v>0</v>
      </c>
      <c r="Q240" s="263">
        <v>0</v>
      </c>
      <c r="R240" s="263">
        <f>Q240*H240</f>
        <v>0</v>
      </c>
      <c r="S240" s="263">
        <v>0</v>
      </c>
      <c r="T240" s="264">
        <f>S240*H240</f>
        <v>0</v>
      </c>
      <c r="AR240" s="265" t="s">
        <v>197</v>
      </c>
      <c r="AT240" s="265" t="s">
        <v>193</v>
      </c>
      <c r="AU240" s="265" t="s">
        <v>83</v>
      </c>
      <c r="AY240" s="17" t="s">
        <v>190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83</v>
      </c>
      <c r="BK240" s="149">
        <f>ROUND(I240*H240,2)</f>
        <v>0</v>
      </c>
      <c r="BL240" s="17" t="s">
        <v>197</v>
      </c>
      <c r="BM240" s="265" t="s">
        <v>2597</v>
      </c>
    </row>
    <row r="241" spans="2:65" s="1" customFormat="1" ht="16.5" customHeight="1">
      <c r="B241" s="40"/>
      <c r="C241" s="254" t="s">
        <v>1085</v>
      </c>
      <c r="D241" s="254" t="s">
        <v>193</v>
      </c>
      <c r="E241" s="255" t="s">
        <v>1020</v>
      </c>
      <c r="F241" s="256" t="s">
        <v>2598</v>
      </c>
      <c r="G241" s="257" t="s">
        <v>361</v>
      </c>
      <c r="H241" s="258">
        <v>35</v>
      </c>
      <c r="I241" s="259"/>
      <c r="J241" s="260">
        <f>ROUND(I241*H241,2)</f>
        <v>0</v>
      </c>
      <c r="K241" s="256" t="s">
        <v>1</v>
      </c>
      <c r="L241" s="42"/>
      <c r="M241" s="261" t="s">
        <v>1</v>
      </c>
      <c r="N241" s="262" t="s">
        <v>41</v>
      </c>
      <c r="O241" s="88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AR241" s="265" t="s">
        <v>197</v>
      </c>
      <c r="AT241" s="265" t="s">
        <v>193</v>
      </c>
      <c r="AU241" s="265" t="s">
        <v>83</v>
      </c>
      <c r="AY241" s="17" t="s">
        <v>190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83</v>
      </c>
      <c r="BK241" s="149">
        <f>ROUND(I241*H241,2)</f>
        <v>0</v>
      </c>
      <c r="BL241" s="17" t="s">
        <v>197</v>
      </c>
      <c r="BM241" s="265" t="s">
        <v>2599</v>
      </c>
    </row>
    <row r="242" spans="2:65" s="1" customFormat="1" ht="16.5" customHeight="1">
      <c r="B242" s="40"/>
      <c r="C242" s="254" t="s">
        <v>1089</v>
      </c>
      <c r="D242" s="254" t="s">
        <v>193</v>
      </c>
      <c r="E242" s="255" t="s">
        <v>1024</v>
      </c>
      <c r="F242" s="256" t="s">
        <v>2600</v>
      </c>
      <c r="G242" s="257" t="s">
        <v>361</v>
      </c>
      <c r="H242" s="258">
        <v>345</v>
      </c>
      <c r="I242" s="259"/>
      <c r="J242" s="260">
        <f>ROUND(I242*H242,2)</f>
        <v>0</v>
      </c>
      <c r="K242" s="256" t="s">
        <v>1</v>
      </c>
      <c r="L242" s="42"/>
      <c r="M242" s="261" t="s">
        <v>1</v>
      </c>
      <c r="N242" s="262" t="s">
        <v>41</v>
      </c>
      <c r="O242" s="88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AR242" s="265" t="s">
        <v>197</v>
      </c>
      <c r="AT242" s="265" t="s">
        <v>193</v>
      </c>
      <c r="AU242" s="265" t="s">
        <v>83</v>
      </c>
      <c r="AY242" s="17" t="s">
        <v>190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7" t="s">
        <v>83</v>
      </c>
      <c r="BK242" s="149">
        <f>ROUND(I242*H242,2)</f>
        <v>0</v>
      </c>
      <c r="BL242" s="17" t="s">
        <v>197</v>
      </c>
      <c r="BM242" s="265" t="s">
        <v>2601</v>
      </c>
    </row>
    <row r="243" spans="2:65" s="1" customFormat="1" ht="16.5" customHeight="1">
      <c r="B243" s="40"/>
      <c r="C243" s="254" t="s">
        <v>1093</v>
      </c>
      <c r="D243" s="254" t="s">
        <v>193</v>
      </c>
      <c r="E243" s="255" t="s">
        <v>1028</v>
      </c>
      <c r="F243" s="256" t="s">
        <v>2602</v>
      </c>
      <c r="G243" s="257" t="s">
        <v>361</v>
      </c>
      <c r="H243" s="258">
        <v>16</v>
      </c>
      <c r="I243" s="259"/>
      <c r="J243" s="260">
        <f>ROUND(I243*H243,2)</f>
        <v>0</v>
      </c>
      <c r="K243" s="256" t="s">
        <v>1</v>
      </c>
      <c r="L243" s="42"/>
      <c r="M243" s="261" t="s">
        <v>1</v>
      </c>
      <c r="N243" s="262" t="s">
        <v>41</v>
      </c>
      <c r="O243" s="88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AR243" s="265" t="s">
        <v>197</v>
      </c>
      <c r="AT243" s="265" t="s">
        <v>193</v>
      </c>
      <c r="AU243" s="265" t="s">
        <v>83</v>
      </c>
      <c r="AY243" s="17" t="s">
        <v>190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83</v>
      </c>
      <c r="BK243" s="149">
        <f>ROUND(I243*H243,2)</f>
        <v>0</v>
      </c>
      <c r="BL243" s="17" t="s">
        <v>197</v>
      </c>
      <c r="BM243" s="265" t="s">
        <v>2603</v>
      </c>
    </row>
    <row r="244" spans="2:65" s="1" customFormat="1" ht="16.5" customHeight="1">
      <c r="B244" s="40"/>
      <c r="C244" s="254" t="s">
        <v>1100</v>
      </c>
      <c r="D244" s="254" t="s">
        <v>193</v>
      </c>
      <c r="E244" s="255" t="s">
        <v>1032</v>
      </c>
      <c r="F244" s="256" t="s">
        <v>2604</v>
      </c>
      <c r="G244" s="257" t="s">
        <v>361</v>
      </c>
      <c r="H244" s="258">
        <v>16</v>
      </c>
      <c r="I244" s="259"/>
      <c r="J244" s="260">
        <f>ROUND(I244*H244,2)</f>
        <v>0</v>
      </c>
      <c r="K244" s="256" t="s">
        <v>1</v>
      </c>
      <c r="L244" s="42"/>
      <c r="M244" s="261" t="s">
        <v>1</v>
      </c>
      <c r="N244" s="262" t="s">
        <v>41</v>
      </c>
      <c r="O244" s="88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AR244" s="265" t="s">
        <v>197</v>
      </c>
      <c r="AT244" s="265" t="s">
        <v>193</v>
      </c>
      <c r="AU244" s="265" t="s">
        <v>83</v>
      </c>
      <c r="AY244" s="17" t="s">
        <v>190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83</v>
      </c>
      <c r="BK244" s="149">
        <f>ROUND(I244*H244,2)</f>
        <v>0</v>
      </c>
      <c r="BL244" s="17" t="s">
        <v>197</v>
      </c>
      <c r="BM244" s="265" t="s">
        <v>2605</v>
      </c>
    </row>
    <row r="245" spans="2:65" s="1" customFormat="1" ht="24" customHeight="1">
      <c r="B245" s="40"/>
      <c r="C245" s="254" t="s">
        <v>1104</v>
      </c>
      <c r="D245" s="254" t="s">
        <v>193</v>
      </c>
      <c r="E245" s="255" t="s">
        <v>1036</v>
      </c>
      <c r="F245" s="256" t="s">
        <v>2606</v>
      </c>
      <c r="G245" s="257" t="s">
        <v>361</v>
      </c>
      <c r="H245" s="258">
        <v>25</v>
      </c>
      <c r="I245" s="259"/>
      <c r="J245" s="260">
        <f>ROUND(I245*H245,2)</f>
        <v>0</v>
      </c>
      <c r="K245" s="256" t="s">
        <v>1</v>
      </c>
      <c r="L245" s="42"/>
      <c r="M245" s="261" t="s">
        <v>1</v>
      </c>
      <c r="N245" s="262" t="s">
        <v>41</v>
      </c>
      <c r="O245" s="88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AR245" s="265" t="s">
        <v>197</v>
      </c>
      <c r="AT245" s="265" t="s">
        <v>193</v>
      </c>
      <c r="AU245" s="265" t="s">
        <v>83</v>
      </c>
      <c r="AY245" s="17" t="s">
        <v>190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83</v>
      </c>
      <c r="BK245" s="149">
        <f>ROUND(I245*H245,2)</f>
        <v>0</v>
      </c>
      <c r="BL245" s="17" t="s">
        <v>197</v>
      </c>
      <c r="BM245" s="265" t="s">
        <v>2607</v>
      </c>
    </row>
    <row r="246" spans="2:65" s="1" customFormat="1" ht="24" customHeight="1">
      <c r="B246" s="40"/>
      <c r="C246" s="254" t="s">
        <v>1614</v>
      </c>
      <c r="D246" s="254" t="s">
        <v>193</v>
      </c>
      <c r="E246" s="255" t="s">
        <v>1040</v>
      </c>
      <c r="F246" s="256" t="s">
        <v>2608</v>
      </c>
      <c r="G246" s="257" t="s">
        <v>361</v>
      </c>
      <c r="H246" s="258">
        <v>28</v>
      </c>
      <c r="I246" s="259"/>
      <c r="J246" s="260">
        <f>ROUND(I246*H246,2)</f>
        <v>0</v>
      </c>
      <c r="K246" s="256" t="s">
        <v>1</v>
      </c>
      <c r="L246" s="42"/>
      <c r="M246" s="261" t="s">
        <v>1</v>
      </c>
      <c r="N246" s="262" t="s">
        <v>41</v>
      </c>
      <c r="O246" s="88"/>
      <c r="P246" s="263">
        <f>O246*H246</f>
        <v>0</v>
      </c>
      <c r="Q246" s="263">
        <v>0</v>
      </c>
      <c r="R246" s="263">
        <f>Q246*H246</f>
        <v>0</v>
      </c>
      <c r="S246" s="263">
        <v>0</v>
      </c>
      <c r="T246" s="264">
        <f>S246*H246</f>
        <v>0</v>
      </c>
      <c r="AR246" s="265" t="s">
        <v>197</v>
      </c>
      <c r="AT246" s="265" t="s">
        <v>193</v>
      </c>
      <c r="AU246" s="265" t="s">
        <v>83</v>
      </c>
      <c r="AY246" s="17" t="s">
        <v>190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83</v>
      </c>
      <c r="BK246" s="149">
        <f>ROUND(I246*H246,2)</f>
        <v>0</v>
      </c>
      <c r="BL246" s="17" t="s">
        <v>197</v>
      </c>
      <c r="BM246" s="265" t="s">
        <v>2609</v>
      </c>
    </row>
    <row r="247" spans="2:65" s="1" customFormat="1" ht="16.5" customHeight="1">
      <c r="B247" s="40"/>
      <c r="C247" s="254" t="s">
        <v>1618</v>
      </c>
      <c r="D247" s="254" t="s">
        <v>193</v>
      </c>
      <c r="E247" s="255" t="s">
        <v>1044</v>
      </c>
      <c r="F247" s="256" t="s">
        <v>2610</v>
      </c>
      <c r="G247" s="257" t="s">
        <v>361</v>
      </c>
      <c r="H247" s="258">
        <v>53</v>
      </c>
      <c r="I247" s="259"/>
      <c r="J247" s="260">
        <f>ROUND(I247*H247,2)</f>
        <v>0</v>
      </c>
      <c r="K247" s="256" t="s">
        <v>1</v>
      </c>
      <c r="L247" s="42"/>
      <c r="M247" s="261" t="s">
        <v>1</v>
      </c>
      <c r="N247" s="262" t="s">
        <v>41</v>
      </c>
      <c r="O247" s="88"/>
      <c r="P247" s="263">
        <f>O247*H247</f>
        <v>0</v>
      </c>
      <c r="Q247" s="263">
        <v>0</v>
      </c>
      <c r="R247" s="263">
        <f>Q247*H247</f>
        <v>0</v>
      </c>
      <c r="S247" s="263">
        <v>0</v>
      </c>
      <c r="T247" s="264">
        <f>S247*H247</f>
        <v>0</v>
      </c>
      <c r="AR247" s="265" t="s">
        <v>197</v>
      </c>
      <c r="AT247" s="265" t="s">
        <v>193</v>
      </c>
      <c r="AU247" s="265" t="s">
        <v>83</v>
      </c>
      <c r="AY247" s="17" t="s">
        <v>190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83</v>
      </c>
      <c r="BK247" s="149">
        <f>ROUND(I247*H247,2)</f>
        <v>0</v>
      </c>
      <c r="BL247" s="17" t="s">
        <v>197</v>
      </c>
      <c r="BM247" s="265" t="s">
        <v>2611</v>
      </c>
    </row>
    <row r="248" spans="2:63" s="11" customFormat="1" ht="25.9" customHeight="1">
      <c r="B248" s="238"/>
      <c r="C248" s="239"/>
      <c r="D248" s="240" t="s">
        <v>75</v>
      </c>
      <c r="E248" s="241" t="s">
        <v>2612</v>
      </c>
      <c r="F248" s="241" t="s">
        <v>2613</v>
      </c>
      <c r="G248" s="239"/>
      <c r="H248" s="239"/>
      <c r="I248" s="242"/>
      <c r="J248" s="243">
        <f>BK248</f>
        <v>0</v>
      </c>
      <c r="K248" s="239"/>
      <c r="L248" s="244"/>
      <c r="M248" s="245"/>
      <c r="N248" s="246"/>
      <c r="O248" s="246"/>
      <c r="P248" s="247">
        <f>SUM(P249:P258)</f>
        <v>0</v>
      </c>
      <c r="Q248" s="246"/>
      <c r="R248" s="247">
        <f>SUM(R249:R258)</f>
        <v>0</v>
      </c>
      <c r="S248" s="246"/>
      <c r="T248" s="248">
        <f>SUM(T249:T258)</f>
        <v>0</v>
      </c>
      <c r="AR248" s="249" t="s">
        <v>83</v>
      </c>
      <c r="AT248" s="250" t="s">
        <v>75</v>
      </c>
      <c r="AU248" s="250" t="s">
        <v>76</v>
      </c>
      <c r="AY248" s="249" t="s">
        <v>190</v>
      </c>
      <c r="BK248" s="251">
        <f>SUM(BK249:BK258)</f>
        <v>0</v>
      </c>
    </row>
    <row r="249" spans="2:65" s="1" customFormat="1" ht="16.5" customHeight="1">
      <c r="B249" s="40"/>
      <c r="C249" s="254" t="s">
        <v>1623</v>
      </c>
      <c r="D249" s="254" t="s">
        <v>193</v>
      </c>
      <c r="E249" s="255" t="s">
        <v>1048</v>
      </c>
      <c r="F249" s="256" t="s">
        <v>2614</v>
      </c>
      <c r="G249" s="257" t="s">
        <v>361</v>
      </c>
      <c r="H249" s="258">
        <v>50</v>
      </c>
      <c r="I249" s="259"/>
      <c r="J249" s="260">
        <f>ROUND(I249*H249,2)</f>
        <v>0</v>
      </c>
      <c r="K249" s="256" t="s">
        <v>1</v>
      </c>
      <c r="L249" s="42"/>
      <c r="M249" s="261" t="s">
        <v>1</v>
      </c>
      <c r="N249" s="262" t="s">
        <v>41</v>
      </c>
      <c r="O249" s="88"/>
      <c r="P249" s="263">
        <f>O249*H249</f>
        <v>0</v>
      </c>
      <c r="Q249" s="263">
        <v>0</v>
      </c>
      <c r="R249" s="263">
        <f>Q249*H249</f>
        <v>0</v>
      </c>
      <c r="S249" s="263">
        <v>0</v>
      </c>
      <c r="T249" s="264">
        <f>S249*H249</f>
        <v>0</v>
      </c>
      <c r="AR249" s="265" t="s">
        <v>197</v>
      </c>
      <c r="AT249" s="265" t="s">
        <v>193</v>
      </c>
      <c r="AU249" s="265" t="s">
        <v>83</v>
      </c>
      <c r="AY249" s="17" t="s">
        <v>190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83</v>
      </c>
      <c r="BK249" s="149">
        <f>ROUND(I249*H249,2)</f>
        <v>0</v>
      </c>
      <c r="BL249" s="17" t="s">
        <v>197</v>
      </c>
      <c r="BM249" s="265" t="s">
        <v>2615</v>
      </c>
    </row>
    <row r="250" spans="2:65" s="1" customFormat="1" ht="16.5" customHeight="1">
      <c r="B250" s="40"/>
      <c r="C250" s="254" t="s">
        <v>1625</v>
      </c>
      <c r="D250" s="254" t="s">
        <v>193</v>
      </c>
      <c r="E250" s="255" t="s">
        <v>1052</v>
      </c>
      <c r="F250" s="256" t="s">
        <v>2616</v>
      </c>
      <c r="G250" s="257" t="s">
        <v>361</v>
      </c>
      <c r="H250" s="258">
        <v>38</v>
      </c>
      <c r="I250" s="259"/>
      <c r="J250" s="260">
        <f>ROUND(I250*H250,2)</f>
        <v>0</v>
      </c>
      <c r="K250" s="256" t="s">
        <v>1</v>
      </c>
      <c r="L250" s="42"/>
      <c r="M250" s="261" t="s">
        <v>1</v>
      </c>
      <c r="N250" s="262" t="s">
        <v>41</v>
      </c>
      <c r="O250" s="88"/>
      <c r="P250" s="263">
        <f>O250*H250</f>
        <v>0</v>
      </c>
      <c r="Q250" s="263">
        <v>0</v>
      </c>
      <c r="R250" s="263">
        <f>Q250*H250</f>
        <v>0</v>
      </c>
      <c r="S250" s="263">
        <v>0</v>
      </c>
      <c r="T250" s="264">
        <f>S250*H250</f>
        <v>0</v>
      </c>
      <c r="AR250" s="265" t="s">
        <v>197</v>
      </c>
      <c r="AT250" s="265" t="s">
        <v>193</v>
      </c>
      <c r="AU250" s="265" t="s">
        <v>83</v>
      </c>
      <c r="AY250" s="17" t="s">
        <v>190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83</v>
      </c>
      <c r="BK250" s="149">
        <f>ROUND(I250*H250,2)</f>
        <v>0</v>
      </c>
      <c r="BL250" s="17" t="s">
        <v>197</v>
      </c>
      <c r="BM250" s="265" t="s">
        <v>2617</v>
      </c>
    </row>
    <row r="251" spans="2:65" s="1" customFormat="1" ht="16.5" customHeight="1">
      <c r="B251" s="40"/>
      <c r="C251" s="254" t="s">
        <v>1628</v>
      </c>
      <c r="D251" s="254" t="s">
        <v>193</v>
      </c>
      <c r="E251" s="255" t="s">
        <v>1056</v>
      </c>
      <c r="F251" s="256" t="s">
        <v>2618</v>
      </c>
      <c r="G251" s="257" t="s">
        <v>361</v>
      </c>
      <c r="H251" s="258">
        <v>32</v>
      </c>
      <c r="I251" s="259"/>
      <c r="J251" s="260">
        <f>ROUND(I251*H251,2)</f>
        <v>0</v>
      </c>
      <c r="K251" s="256" t="s">
        <v>1</v>
      </c>
      <c r="L251" s="42"/>
      <c r="M251" s="261" t="s">
        <v>1</v>
      </c>
      <c r="N251" s="262" t="s">
        <v>41</v>
      </c>
      <c r="O251" s="88"/>
      <c r="P251" s="263">
        <f>O251*H251</f>
        <v>0</v>
      </c>
      <c r="Q251" s="263">
        <v>0</v>
      </c>
      <c r="R251" s="263">
        <f>Q251*H251</f>
        <v>0</v>
      </c>
      <c r="S251" s="263">
        <v>0</v>
      </c>
      <c r="T251" s="264">
        <f>S251*H251</f>
        <v>0</v>
      </c>
      <c r="AR251" s="265" t="s">
        <v>197</v>
      </c>
      <c r="AT251" s="265" t="s">
        <v>193</v>
      </c>
      <c r="AU251" s="265" t="s">
        <v>83</v>
      </c>
      <c r="AY251" s="17" t="s">
        <v>190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7" t="s">
        <v>83</v>
      </c>
      <c r="BK251" s="149">
        <f>ROUND(I251*H251,2)</f>
        <v>0</v>
      </c>
      <c r="BL251" s="17" t="s">
        <v>197</v>
      </c>
      <c r="BM251" s="265" t="s">
        <v>2619</v>
      </c>
    </row>
    <row r="252" spans="2:65" s="1" customFormat="1" ht="16.5" customHeight="1">
      <c r="B252" s="40"/>
      <c r="C252" s="254" t="s">
        <v>1632</v>
      </c>
      <c r="D252" s="254" t="s">
        <v>193</v>
      </c>
      <c r="E252" s="255" t="s">
        <v>1062</v>
      </c>
      <c r="F252" s="256" t="s">
        <v>2620</v>
      </c>
      <c r="G252" s="257" t="s">
        <v>361</v>
      </c>
      <c r="H252" s="258">
        <v>10</v>
      </c>
      <c r="I252" s="259"/>
      <c r="J252" s="260">
        <f>ROUND(I252*H252,2)</f>
        <v>0</v>
      </c>
      <c r="K252" s="256" t="s">
        <v>1</v>
      </c>
      <c r="L252" s="42"/>
      <c r="M252" s="261" t="s">
        <v>1</v>
      </c>
      <c r="N252" s="262" t="s">
        <v>41</v>
      </c>
      <c r="O252" s="88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AR252" s="265" t="s">
        <v>197</v>
      </c>
      <c r="AT252" s="265" t="s">
        <v>193</v>
      </c>
      <c r="AU252" s="265" t="s">
        <v>83</v>
      </c>
      <c r="AY252" s="17" t="s">
        <v>190</v>
      </c>
      <c r="BE252" s="149">
        <f>IF(N252="základní",J252,0)</f>
        <v>0</v>
      </c>
      <c r="BF252" s="149">
        <f>IF(N252="snížená",J252,0)</f>
        <v>0</v>
      </c>
      <c r="BG252" s="149">
        <f>IF(N252="zákl. přenesená",J252,0)</f>
        <v>0</v>
      </c>
      <c r="BH252" s="149">
        <f>IF(N252="sníž. přenesená",J252,0)</f>
        <v>0</v>
      </c>
      <c r="BI252" s="149">
        <f>IF(N252="nulová",J252,0)</f>
        <v>0</v>
      </c>
      <c r="BJ252" s="17" t="s">
        <v>83</v>
      </c>
      <c r="BK252" s="149">
        <f>ROUND(I252*H252,2)</f>
        <v>0</v>
      </c>
      <c r="BL252" s="17" t="s">
        <v>197</v>
      </c>
      <c r="BM252" s="265" t="s">
        <v>2621</v>
      </c>
    </row>
    <row r="253" spans="2:65" s="1" customFormat="1" ht="16.5" customHeight="1">
      <c r="B253" s="40"/>
      <c r="C253" s="254" t="s">
        <v>1636</v>
      </c>
      <c r="D253" s="254" t="s">
        <v>193</v>
      </c>
      <c r="E253" s="255" t="s">
        <v>1067</v>
      </c>
      <c r="F253" s="256" t="s">
        <v>2622</v>
      </c>
      <c r="G253" s="257" t="s">
        <v>361</v>
      </c>
      <c r="H253" s="258">
        <v>130</v>
      </c>
      <c r="I253" s="259"/>
      <c r="J253" s="260">
        <f>ROUND(I253*H253,2)</f>
        <v>0</v>
      </c>
      <c r="K253" s="256" t="s">
        <v>1</v>
      </c>
      <c r="L253" s="42"/>
      <c r="M253" s="261" t="s">
        <v>1</v>
      </c>
      <c r="N253" s="262" t="s">
        <v>41</v>
      </c>
      <c r="O253" s="88"/>
      <c r="P253" s="263">
        <f>O253*H253</f>
        <v>0</v>
      </c>
      <c r="Q253" s="263">
        <v>0</v>
      </c>
      <c r="R253" s="263">
        <f>Q253*H253</f>
        <v>0</v>
      </c>
      <c r="S253" s="263">
        <v>0</v>
      </c>
      <c r="T253" s="264">
        <f>S253*H253</f>
        <v>0</v>
      </c>
      <c r="AR253" s="265" t="s">
        <v>197</v>
      </c>
      <c r="AT253" s="265" t="s">
        <v>193</v>
      </c>
      <c r="AU253" s="265" t="s">
        <v>83</v>
      </c>
      <c r="AY253" s="17" t="s">
        <v>190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83</v>
      </c>
      <c r="BK253" s="149">
        <f>ROUND(I253*H253,2)</f>
        <v>0</v>
      </c>
      <c r="BL253" s="17" t="s">
        <v>197</v>
      </c>
      <c r="BM253" s="265" t="s">
        <v>2623</v>
      </c>
    </row>
    <row r="254" spans="2:65" s="1" customFormat="1" ht="16.5" customHeight="1">
      <c r="B254" s="40"/>
      <c r="C254" s="254" t="s">
        <v>1640</v>
      </c>
      <c r="D254" s="254" t="s">
        <v>193</v>
      </c>
      <c r="E254" s="255" t="s">
        <v>1071</v>
      </c>
      <c r="F254" s="256" t="s">
        <v>2624</v>
      </c>
      <c r="G254" s="257" t="s">
        <v>552</v>
      </c>
      <c r="H254" s="258">
        <v>1</v>
      </c>
      <c r="I254" s="259"/>
      <c r="J254" s="260">
        <f>ROUND(I254*H254,2)</f>
        <v>0</v>
      </c>
      <c r="K254" s="256" t="s">
        <v>1</v>
      </c>
      <c r="L254" s="42"/>
      <c r="M254" s="261" t="s">
        <v>1</v>
      </c>
      <c r="N254" s="262" t="s">
        <v>41</v>
      </c>
      <c r="O254" s="88"/>
      <c r="P254" s="263">
        <f>O254*H254</f>
        <v>0</v>
      </c>
      <c r="Q254" s="263">
        <v>0</v>
      </c>
      <c r="R254" s="263">
        <f>Q254*H254</f>
        <v>0</v>
      </c>
      <c r="S254" s="263">
        <v>0</v>
      </c>
      <c r="T254" s="264">
        <f>S254*H254</f>
        <v>0</v>
      </c>
      <c r="AR254" s="265" t="s">
        <v>197</v>
      </c>
      <c r="AT254" s="265" t="s">
        <v>193</v>
      </c>
      <c r="AU254" s="265" t="s">
        <v>83</v>
      </c>
      <c r="AY254" s="17" t="s">
        <v>190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17" t="s">
        <v>83</v>
      </c>
      <c r="BK254" s="149">
        <f>ROUND(I254*H254,2)</f>
        <v>0</v>
      </c>
      <c r="BL254" s="17" t="s">
        <v>197</v>
      </c>
      <c r="BM254" s="265" t="s">
        <v>2625</v>
      </c>
    </row>
    <row r="255" spans="2:65" s="1" customFormat="1" ht="16.5" customHeight="1">
      <c r="B255" s="40"/>
      <c r="C255" s="254" t="s">
        <v>1645</v>
      </c>
      <c r="D255" s="254" t="s">
        <v>193</v>
      </c>
      <c r="E255" s="255" t="s">
        <v>1075</v>
      </c>
      <c r="F255" s="256" t="s">
        <v>2626</v>
      </c>
      <c r="G255" s="257" t="s">
        <v>552</v>
      </c>
      <c r="H255" s="258">
        <v>2</v>
      </c>
      <c r="I255" s="259"/>
      <c r="J255" s="260">
        <f>ROUND(I255*H255,2)</f>
        <v>0</v>
      </c>
      <c r="K255" s="256" t="s">
        <v>1</v>
      </c>
      <c r="L255" s="42"/>
      <c r="M255" s="261" t="s">
        <v>1</v>
      </c>
      <c r="N255" s="262" t="s">
        <v>41</v>
      </c>
      <c r="O255" s="88"/>
      <c r="P255" s="263">
        <f>O255*H255</f>
        <v>0</v>
      </c>
      <c r="Q255" s="263">
        <v>0</v>
      </c>
      <c r="R255" s="263">
        <f>Q255*H255</f>
        <v>0</v>
      </c>
      <c r="S255" s="263">
        <v>0</v>
      </c>
      <c r="T255" s="264">
        <f>S255*H255</f>
        <v>0</v>
      </c>
      <c r="AR255" s="265" t="s">
        <v>197</v>
      </c>
      <c r="AT255" s="265" t="s">
        <v>193</v>
      </c>
      <c r="AU255" s="265" t="s">
        <v>83</v>
      </c>
      <c r="AY255" s="17" t="s">
        <v>190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7" t="s">
        <v>83</v>
      </c>
      <c r="BK255" s="149">
        <f>ROUND(I255*H255,2)</f>
        <v>0</v>
      </c>
      <c r="BL255" s="17" t="s">
        <v>197</v>
      </c>
      <c r="BM255" s="265" t="s">
        <v>2627</v>
      </c>
    </row>
    <row r="256" spans="2:65" s="1" customFormat="1" ht="16.5" customHeight="1">
      <c r="B256" s="40"/>
      <c r="C256" s="254" t="s">
        <v>1649</v>
      </c>
      <c r="D256" s="254" t="s">
        <v>193</v>
      </c>
      <c r="E256" s="255" t="s">
        <v>1079</v>
      </c>
      <c r="F256" s="256" t="s">
        <v>2628</v>
      </c>
      <c r="G256" s="257" t="s">
        <v>552</v>
      </c>
      <c r="H256" s="258">
        <v>3</v>
      </c>
      <c r="I256" s="259"/>
      <c r="J256" s="260">
        <f>ROUND(I256*H256,2)</f>
        <v>0</v>
      </c>
      <c r="K256" s="256" t="s">
        <v>1</v>
      </c>
      <c r="L256" s="42"/>
      <c r="M256" s="261" t="s">
        <v>1</v>
      </c>
      <c r="N256" s="262" t="s">
        <v>41</v>
      </c>
      <c r="O256" s="88"/>
      <c r="P256" s="263">
        <f>O256*H256</f>
        <v>0</v>
      </c>
      <c r="Q256" s="263">
        <v>0</v>
      </c>
      <c r="R256" s="263">
        <f>Q256*H256</f>
        <v>0</v>
      </c>
      <c r="S256" s="263">
        <v>0</v>
      </c>
      <c r="T256" s="264">
        <f>S256*H256</f>
        <v>0</v>
      </c>
      <c r="AR256" s="265" t="s">
        <v>197</v>
      </c>
      <c r="AT256" s="265" t="s">
        <v>193</v>
      </c>
      <c r="AU256" s="265" t="s">
        <v>83</v>
      </c>
      <c r="AY256" s="17" t="s">
        <v>190</v>
      </c>
      <c r="BE256" s="149">
        <f>IF(N256="základní",J256,0)</f>
        <v>0</v>
      </c>
      <c r="BF256" s="149">
        <f>IF(N256="snížená",J256,0)</f>
        <v>0</v>
      </c>
      <c r="BG256" s="149">
        <f>IF(N256="zákl. přenesená",J256,0)</f>
        <v>0</v>
      </c>
      <c r="BH256" s="149">
        <f>IF(N256="sníž. přenesená",J256,0)</f>
        <v>0</v>
      </c>
      <c r="BI256" s="149">
        <f>IF(N256="nulová",J256,0)</f>
        <v>0</v>
      </c>
      <c r="BJ256" s="17" t="s">
        <v>83</v>
      </c>
      <c r="BK256" s="149">
        <f>ROUND(I256*H256,2)</f>
        <v>0</v>
      </c>
      <c r="BL256" s="17" t="s">
        <v>197</v>
      </c>
      <c r="BM256" s="265" t="s">
        <v>2629</v>
      </c>
    </row>
    <row r="257" spans="2:65" s="1" customFormat="1" ht="24" customHeight="1">
      <c r="B257" s="40"/>
      <c r="C257" s="254" t="s">
        <v>1655</v>
      </c>
      <c r="D257" s="254" t="s">
        <v>193</v>
      </c>
      <c r="E257" s="255" t="s">
        <v>1085</v>
      </c>
      <c r="F257" s="256" t="s">
        <v>2630</v>
      </c>
      <c r="G257" s="257" t="s">
        <v>552</v>
      </c>
      <c r="H257" s="258">
        <v>16</v>
      </c>
      <c r="I257" s="259"/>
      <c r="J257" s="260">
        <f>ROUND(I257*H257,2)</f>
        <v>0</v>
      </c>
      <c r="K257" s="256" t="s">
        <v>1</v>
      </c>
      <c r="L257" s="42"/>
      <c r="M257" s="261" t="s">
        <v>1</v>
      </c>
      <c r="N257" s="262" t="s">
        <v>41</v>
      </c>
      <c r="O257" s="88"/>
      <c r="P257" s="263">
        <f>O257*H257</f>
        <v>0</v>
      </c>
      <c r="Q257" s="263">
        <v>0</v>
      </c>
      <c r="R257" s="263">
        <f>Q257*H257</f>
        <v>0</v>
      </c>
      <c r="S257" s="263">
        <v>0</v>
      </c>
      <c r="T257" s="264">
        <f>S257*H257</f>
        <v>0</v>
      </c>
      <c r="AR257" s="265" t="s">
        <v>197</v>
      </c>
      <c r="AT257" s="265" t="s">
        <v>193</v>
      </c>
      <c r="AU257" s="265" t="s">
        <v>83</v>
      </c>
      <c r="AY257" s="17" t="s">
        <v>190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7" t="s">
        <v>83</v>
      </c>
      <c r="BK257" s="149">
        <f>ROUND(I257*H257,2)</f>
        <v>0</v>
      </c>
      <c r="BL257" s="17" t="s">
        <v>197</v>
      </c>
      <c r="BM257" s="265" t="s">
        <v>2631</v>
      </c>
    </row>
    <row r="258" spans="2:65" s="1" customFormat="1" ht="16.5" customHeight="1">
      <c r="B258" s="40"/>
      <c r="C258" s="254" t="s">
        <v>1659</v>
      </c>
      <c r="D258" s="254" t="s">
        <v>193</v>
      </c>
      <c r="E258" s="255" t="s">
        <v>1089</v>
      </c>
      <c r="F258" s="256" t="s">
        <v>2632</v>
      </c>
      <c r="G258" s="257" t="s">
        <v>552</v>
      </c>
      <c r="H258" s="258">
        <v>16</v>
      </c>
      <c r="I258" s="259"/>
      <c r="J258" s="260">
        <f>ROUND(I258*H258,2)</f>
        <v>0</v>
      </c>
      <c r="K258" s="256" t="s">
        <v>1</v>
      </c>
      <c r="L258" s="42"/>
      <c r="M258" s="261" t="s">
        <v>1</v>
      </c>
      <c r="N258" s="262" t="s">
        <v>41</v>
      </c>
      <c r="O258" s="88"/>
      <c r="P258" s="263">
        <f>O258*H258</f>
        <v>0</v>
      </c>
      <c r="Q258" s="263">
        <v>0</v>
      </c>
      <c r="R258" s="263">
        <f>Q258*H258</f>
        <v>0</v>
      </c>
      <c r="S258" s="263">
        <v>0</v>
      </c>
      <c r="T258" s="264">
        <f>S258*H258</f>
        <v>0</v>
      </c>
      <c r="AR258" s="265" t="s">
        <v>197</v>
      </c>
      <c r="AT258" s="265" t="s">
        <v>193</v>
      </c>
      <c r="AU258" s="265" t="s">
        <v>83</v>
      </c>
      <c r="AY258" s="17" t="s">
        <v>190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7" t="s">
        <v>83</v>
      </c>
      <c r="BK258" s="149">
        <f>ROUND(I258*H258,2)</f>
        <v>0</v>
      </c>
      <c r="BL258" s="17" t="s">
        <v>197</v>
      </c>
      <c r="BM258" s="265" t="s">
        <v>2633</v>
      </c>
    </row>
    <row r="259" spans="2:63" s="11" customFormat="1" ht="25.9" customHeight="1">
      <c r="B259" s="238"/>
      <c r="C259" s="239"/>
      <c r="D259" s="240" t="s">
        <v>75</v>
      </c>
      <c r="E259" s="241" t="s">
        <v>2634</v>
      </c>
      <c r="F259" s="241" t="s">
        <v>2635</v>
      </c>
      <c r="G259" s="239"/>
      <c r="H259" s="239"/>
      <c r="I259" s="242"/>
      <c r="J259" s="243">
        <f>BK259</f>
        <v>0</v>
      </c>
      <c r="K259" s="239"/>
      <c r="L259" s="244"/>
      <c r="M259" s="245"/>
      <c r="N259" s="246"/>
      <c r="O259" s="246"/>
      <c r="P259" s="247">
        <f>SUM(P260:P283)</f>
        <v>0</v>
      </c>
      <c r="Q259" s="246"/>
      <c r="R259" s="247">
        <f>SUM(R260:R283)</f>
        <v>0</v>
      </c>
      <c r="S259" s="246"/>
      <c r="T259" s="248">
        <f>SUM(T260:T283)</f>
        <v>0</v>
      </c>
      <c r="AR259" s="249" t="s">
        <v>83</v>
      </c>
      <c r="AT259" s="250" t="s">
        <v>75</v>
      </c>
      <c r="AU259" s="250" t="s">
        <v>76</v>
      </c>
      <c r="AY259" s="249" t="s">
        <v>190</v>
      </c>
      <c r="BK259" s="251">
        <f>SUM(BK260:BK283)</f>
        <v>0</v>
      </c>
    </row>
    <row r="260" spans="2:65" s="1" customFormat="1" ht="16.5" customHeight="1">
      <c r="B260" s="40"/>
      <c r="C260" s="254" t="s">
        <v>1663</v>
      </c>
      <c r="D260" s="254" t="s">
        <v>193</v>
      </c>
      <c r="E260" s="255" t="s">
        <v>1093</v>
      </c>
      <c r="F260" s="256" t="s">
        <v>2636</v>
      </c>
      <c r="G260" s="257" t="s">
        <v>361</v>
      </c>
      <c r="H260" s="258">
        <v>120</v>
      </c>
      <c r="I260" s="259"/>
      <c r="J260" s="260">
        <f>ROUND(I260*H260,2)</f>
        <v>0</v>
      </c>
      <c r="K260" s="256" t="s">
        <v>1</v>
      </c>
      <c r="L260" s="42"/>
      <c r="M260" s="261" t="s">
        <v>1</v>
      </c>
      <c r="N260" s="262" t="s">
        <v>41</v>
      </c>
      <c r="O260" s="88"/>
      <c r="P260" s="263">
        <f>O260*H260</f>
        <v>0</v>
      </c>
      <c r="Q260" s="263">
        <v>0</v>
      </c>
      <c r="R260" s="263">
        <f>Q260*H260</f>
        <v>0</v>
      </c>
      <c r="S260" s="263">
        <v>0</v>
      </c>
      <c r="T260" s="264">
        <f>S260*H260</f>
        <v>0</v>
      </c>
      <c r="AR260" s="265" t="s">
        <v>197</v>
      </c>
      <c r="AT260" s="265" t="s">
        <v>193</v>
      </c>
      <c r="AU260" s="265" t="s">
        <v>83</v>
      </c>
      <c r="AY260" s="17" t="s">
        <v>190</v>
      </c>
      <c r="BE260" s="149">
        <f>IF(N260="základní",J260,0)</f>
        <v>0</v>
      </c>
      <c r="BF260" s="149">
        <f>IF(N260="snížená",J260,0)</f>
        <v>0</v>
      </c>
      <c r="BG260" s="149">
        <f>IF(N260="zákl. přenesená",J260,0)</f>
        <v>0</v>
      </c>
      <c r="BH260" s="149">
        <f>IF(N260="sníž. přenesená",J260,0)</f>
        <v>0</v>
      </c>
      <c r="BI260" s="149">
        <f>IF(N260="nulová",J260,0)</f>
        <v>0</v>
      </c>
      <c r="BJ260" s="17" t="s">
        <v>83</v>
      </c>
      <c r="BK260" s="149">
        <f>ROUND(I260*H260,2)</f>
        <v>0</v>
      </c>
      <c r="BL260" s="17" t="s">
        <v>197</v>
      </c>
      <c r="BM260" s="265" t="s">
        <v>2637</v>
      </c>
    </row>
    <row r="261" spans="2:65" s="1" customFormat="1" ht="16.5" customHeight="1">
      <c r="B261" s="40"/>
      <c r="C261" s="254" t="s">
        <v>1667</v>
      </c>
      <c r="D261" s="254" t="s">
        <v>193</v>
      </c>
      <c r="E261" s="255" t="s">
        <v>1100</v>
      </c>
      <c r="F261" s="256" t="s">
        <v>2638</v>
      </c>
      <c r="G261" s="257" t="s">
        <v>361</v>
      </c>
      <c r="H261" s="258">
        <v>12</v>
      </c>
      <c r="I261" s="259"/>
      <c r="J261" s="260">
        <f>ROUND(I261*H261,2)</f>
        <v>0</v>
      </c>
      <c r="K261" s="256" t="s">
        <v>1</v>
      </c>
      <c r="L261" s="42"/>
      <c r="M261" s="261" t="s">
        <v>1</v>
      </c>
      <c r="N261" s="262" t="s">
        <v>41</v>
      </c>
      <c r="O261" s="88"/>
      <c r="P261" s="263">
        <f>O261*H261</f>
        <v>0</v>
      </c>
      <c r="Q261" s="263">
        <v>0</v>
      </c>
      <c r="R261" s="263">
        <f>Q261*H261</f>
        <v>0</v>
      </c>
      <c r="S261" s="263">
        <v>0</v>
      </c>
      <c r="T261" s="264">
        <f>S261*H261</f>
        <v>0</v>
      </c>
      <c r="AR261" s="265" t="s">
        <v>197</v>
      </c>
      <c r="AT261" s="265" t="s">
        <v>193</v>
      </c>
      <c r="AU261" s="265" t="s">
        <v>83</v>
      </c>
      <c r="AY261" s="17" t="s">
        <v>190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83</v>
      </c>
      <c r="BK261" s="149">
        <f>ROUND(I261*H261,2)</f>
        <v>0</v>
      </c>
      <c r="BL261" s="17" t="s">
        <v>197</v>
      </c>
      <c r="BM261" s="265" t="s">
        <v>2639</v>
      </c>
    </row>
    <row r="262" spans="2:65" s="1" customFormat="1" ht="16.5" customHeight="1">
      <c r="B262" s="40"/>
      <c r="C262" s="254" t="s">
        <v>1673</v>
      </c>
      <c r="D262" s="254" t="s">
        <v>193</v>
      </c>
      <c r="E262" s="255" t="s">
        <v>1104</v>
      </c>
      <c r="F262" s="256" t="s">
        <v>2640</v>
      </c>
      <c r="G262" s="257" t="s">
        <v>552</v>
      </c>
      <c r="H262" s="258">
        <v>35</v>
      </c>
      <c r="I262" s="259"/>
      <c r="J262" s="260">
        <f>ROUND(I262*H262,2)</f>
        <v>0</v>
      </c>
      <c r="K262" s="256" t="s">
        <v>1</v>
      </c>
      <c r="L262" s="42"/>
      <c r="M262" s="261" t="s">
        <v>1</v>
      </c>
      <c r="N262" s="262" t="s">
        <v>41</v>
      </c>
      <c r="O262" s="88"/>
      <c r="P262" s="263">
        <f>O262*H262</f>
        <v>0</v>
      </c>
      <c r="Q262" s="263">
        <v>0</v>
      </c>
      <c r="R262" s="263">
        <f>Q262*H262</f>
        <v>0</v>
      </c>
      <c r="S262" s="263">
        <v>0</v>
      </c>
      <c r="T262" s="264">
        <f>S262*H262</f>
        <v>0</v>
      </c>
      <c r="AR262" s="265" t="s">
        <v>197</v>
      </c>
      <c r="AT262" s="265" t="s">
        <v>193</v>
      </c>
      <c r="AU262" s="265" t="s">
        <v>83</v>
      </c>
      <c r="AY262" s="17" t="s">
        <v>190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7" t="s">
        <v>83</v>
      </c>
      <c r="BK262" s="149">
        <f>ROUND(I262*H262,2)</f>
        <v>0</v>
      </c>
      <c r="BL262" s="17" t="s">
        <v>197</v>
      </c>
      <c r="BM262" s="265" t="s">
        <v>2641</v>
      </c>
    </row>
    <row r="263" spans="2:65" s="1" customFormat="1" ht="16.5" customHeight="1">
      <c r="B263" s="40"/>
      <c r="C263" s="254" t="s">
        <v>1677</v>
      </c>
      <c r="D263" s="254" t="s">
        <v>193</v>
      </c>
      <c r="E263" s="255" t="s">
        <v>1614</v>
      </c>
      <c r="F263" s="256" t="s">
        <v>2642</v>
      </c>
      <c r="G263" s="257" t="s">
        <v>552</v>
      </c>
      <c r="H263" s="258">
        <v>35</v>
      </c>
      <c r="I263" s="259"/>
      <c r="J263" s="260">
        <f>ROUND(I263*H263,2)</f>
        <v>0</v>
      </c>
      <c r="K263" s="256" t="s">
        <v>1</v>
      </c>
      <c r="L263" s="42"/>
      <c r="M263" s="261" t="s">
        <v>1</v>
      </c>
      <c r="N263" s="262" t="s">
        <v>41</v>
      </c>
      <c r="O263" s="88"/>
      <c r="P263" s="263">
        <f>O263*H263</f>
        <v>0</v>
      </c>
      <c r="Q263" s="263">
        <v>0</v>
      </c>
      <c r="R263" s="263">
        <f>Q263*H263</f>
        <v>0</v>
      </c>
      <c r="S263" s="263">
        <v>0</v>
      </c>
      <c r="T263" s="264">
        <f>S263*H263</f>
        <v>0</v>
      </c>
      <c r="AR263" s="265" t="s">
        <v>197</v>
      </c>
      <c r="AT263" s="265" t="s">
        <v>193</v>
      </c>
      <c r="AU263" s="265" t="s">
        <v>83</v>
      </c>
      <c r="AY263" s="17" t="s">
        <v>190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7" t="s">
        <v>83</v>
      </c>
      <c r="BK263" s="149">
        <f>ROUND(I263*H263,2)</f>
        <v>0</v>
      </c>
      <c r="BL263" s="17" t="s">
        <v>197</v>
      </c>
      <c r="BM263" s="265" t="s">
        <v>2643</v>
      </c>
    </row>
    <row r="264" spans="2:65" s="1" customFormat="1" ht="16.5" customHeight="1">
      <c r="B264" s="40"/>
      <c r="C264" s="254" t="s">
        <v>1681</v>
      </c>
      <c r="D264" s="254" t="s">
        <v>193</v>
      </c>
      <c r="E264" s="255" t="s">
        <v>1618</v>
      </c>
      <c r="F264" s="256" t="s">
        <v>2644</v>
      </c>
      <c r="G264" s="257" t="s">
        <v>552</v>
      </c>
      <c r="H264" s="258">
        <v>1</v>
      </c>
      <c r="I264" s="259"/>
      <c r="J264" s="260">
        <f>ROUND(I264*H264,2)</f>
        <v>0</v>
      </c>
      <c r="K264" s="256" t="s">
        <v>1</v>
      </c>
      <c r="L264" s="42"/>
      <c r="M264" s="261" t="s">
        <v>1</v>
      </c>
      <c r="N264" s="262" t="s">
        <v>41</v>
      </c>
      <c r="O264" s="88"/>
      <c r="P264" s="263">
        <f>O264*H264</f>
        <v>0</v>
      </c>
      <c r="Q264" s="263">
        <v>0</v>
      </c>
      <c r="R264" s="263">
        <f>Q264*H264</f>
        <v>0</v>
      </c>
      <c r="S264" s="263">
        <v>0</v>
      </c>
      <c r="T264" s="264">
        <f>S264*H264</f>
        <v>0</v>
      </c>
      <c r="AR264" s="265" t="s">
        <v>197</v>
      </c>
      <c r="AT264" s="265" t="s">
        <v>193</v>
      </c>
      <c r="AU264" s="265" t="s">
        <v>83</v>
      </c>
      <c r="AY264" s="17" t="s">
        <v>190</v>
      </c>
      <c r="BE264" s="149">
        <f>IF(N264="základní",J264,0)</f>
        <v>0</v>
      </c>
      <c r="BF264" s="149">
        <f>IF(N264="snížená",J264,0)</f>
        <v>0</v>
      </c>
      <c r="BG264" s="149">
        <f>IF(N264="zákl. přenesená",J264,0)</f>
        <v>0</v>
      </c>
      <c r="BH264" s="149">
        <f>IF(N264="sníž. přenesená",J264,0)</f>
        <v>0</v>
      </c>
      <c r="BI264" s="149">
        <f>IF(N264="nulová",J264,0)</f>
        <v>0</v>
      </c>
      <c r="BJ264" s="17" t="s">
        <v>83</v>
      </c>
      <c r="BK264" s="149">
        <f>ROUND(I264*H264,2)</f>
        <v>0</v>
      </c>
      <c r="BL264" s="17" t="s">
        <v>197</v>
      </c>
      <c r="BM264" s="265" t="s">
        <v>2645</v>
      </c>
    </row>
    <row r="265" spans="2:65" s="1" customFormat="1" ht="16.5" customHeight="1">
      <c r="B265" s="40"/>
      <c r="C265" s="254" t="s">
        <v>1685</v>
      </c>
      <c r="D265" s="254" t="s">
        <v>193</v>
      </c>
      <c r="E265" s="255" t="s">
        <v>1623</v>
      </c>
      <c r="F265" s="256" t="s">
        <v>2646</v>
      </c>
      <c r="G265" s="257" t="s">
        <v>552</v>
      </c>
      <c r="H265" s="258">
        <v>1</v>
      </c>
      <c r="I265" s="259"/>
      <c r="J265" s="260">
        <f>ROUND(I265*H265,2)</f>
        <v>0</v>
      </c>
      <c r="K265" s="256" t="s">
        <v>1</v>
      </c>
      <c r="L265" s="42"/>
      <c r="M265" s="261" t="s">
        <v>1</v>
      </c>
      <c r="N265" s="262" t="s">
        <v>41</v>
      </c>
      <c r="O265" s="88"/>
      <c r="P265" s="263">
        <f>O265*H265</f>
        <v>0</v>
      </c>
      <c r="Q265" s="263">
        <v>0</v>
      </c>
      <c r="R265" s="263">
        <f>Q265*H265</f>
        <v>0</v>
      </c>
      <c r="S265" s="263">
        <v>0</v>
      </c>
      <c r="T265" s="264">
        <f>S265*H265</f>
        <v>0</v>
      </c>
      <c r="AR265" s="265" t="s">
        <v>197</v>
      </c>
      <c r="AT265" s="265" t="s">
        <v>193</v>
      </c>
      <c r="AU265" s="265" t="s">
        <v>83</v>
      </c>
      <c r="AY265" s="17" t="s">
        <v>190</v>
      </c>
      <c r="BE265" s="149">
        <f>IF(N265="základní",J265,0)</f>
        <v>0</v>
      </c>
      <c r="BF265" s="149">
        <f>IF(N265="snížená",J265,0)</f>
        <v>0</v>
      </c>
      <c r="BG265" s="149">
        <f>IF(N265="zákl. přenesená",J265,0)</f>
        <v>0</v>
      </c>
      <c r="BH265" s="149">
        <f>IF(N265="sníž. přenesená",J265,0)</f>
        <v>0</v>
      </c>
      <c r="BI265" s="149">
        <f>IF(N265="nulová",J265,0)</f>
        <v>0</v>
      </c>
      <c r="BJ265" s="17" t="s">
        <v>83</v>
      </c>
      <c r="BK265" s="149">
        <f>ROUND(I265*H265,2)</f>
        <v>0</v>
      </c>
      <c r="BL265" s="17" t="s">
        <v>197</v>
      </c>
      <c r="BM265" s="265" t="s">
        <v>2647</v>
      </c>
    </row>
    <row r="266" spans="2:65" s="1" customFormat="1" ht="16.5" customHeight="1">
      <c r="B266" s="40"/>
      <c r="C266" s="254" t="s">
        <v>1689</v>
      </c>
      <c r="D266" s="254" t="s">
        <v>193</v>
      </c>
      <c r="E266" s="255" t="s">
        <v>1625</v>
      </c>
      <c r="F266" s="256" t="s">
        <v>2648</v>
      </c>
      <c r="G266" s="257" t="s">
        <v>552</v>
      </c>
      <c r="H266" s="258">
        <v>1</v>
      </c>
      <c r="I266" s="259"/>
      <c r="J266" s="260">
        <f>ROUND(I266*H266,2)</f>
        <v>0</v>
      </c>
      <c r="K266" s="256" t="s">
        <v>1</v>
      </c>
      <c r="L266" s="42"/>
      <c r="M266" s="261" t="s">
        <v>1</v>
      </c>
      <c r="N266" s="262" t="s">
        <v>41</v>
      </c>
      <c r="O266" s="88"/>
      <c r="P266" s="263">
        <f>O266*H266</f>
        <v>0</v>
      </c>
      <c r="Q266" s="263">
        <v>0</v>
      </c>
      <c r="R266" s="263">
        <f>Q266*H266</f>
        <v>0</v>
      </c>
      <c r="S266" s="263">
        <v>0</v>
      </c>
      <c r="T266" s="264">
        <f>S266*H266</f>
        <v>0</v>
      </c>
      <c r="AR266" s="265" t="s">
        <v>197</v>
      </c>
      <c r="AT266" s="265" t="s">
        <v>193</v>
      </c>
      <c r="AU266" s="265" t="s">
        <v>83</v>
      </c>
      <c r="AY266" s="17" t="s">
        <v>190</v>
      </c>
      <c r="BE266" s="149">
        <f>IF(N266="základní",J266,0)</f>
        <v>0</v>
      </c>
      <c r="BF266" s="149">
        <f>IF(N266="snížená",J266,0)</f>
        <v>0</v>
      </c>
      <c r="BG266" s="149">
        <f>IF(N266="zákl. přenesená",J266,0)</f>
        <v>0</v>
      </c>
      <c r="BH266" s="149">
        <f>IF(N266="sníž. přenesená",J266,0)</f>
        <v>0</v>
      </c>
      <c r="BI266" s="149">
        <f>IF(N266="nulová",J266,0)</f>
        <v>0</v>
      </c>
      <c r="BJ266" s="17" t="s">
        <v>83</v>
      </c>
      <c r="BK266" s="149">
        <f>ROUND(I266*H266,2)</f>
        <v>0</v>
      </c>
      <c r="BL266" s="17" t="s">
        <v>197</v>
      </c>
      <c r="BM266" s="265" t="s">
        <v>2649</v>
      </c>
    </row>
    <row r="267" spans="2:65" s="1" customFormat="1" ht="16.5" customHeight="1">
      <c r="B267" s="40"/>
      <c r="C267" s="254" t="s">
        <v>1694</v>
      </c>
      <c r="D267" s="254" t="s">
        <v>193</v>
      </c>
      <c r="E267" s="255" t="s">
        <v>1628</v>
      </c>
      <c r="F267" s="256" t="s">
        <v>2650</v>
      </c>
      <c r="G267" s="257" t="s">
        <v>552</v>
      </c>
      <c r="H267" s="258">
        <v>2</v>
      </c>
      <c r="I267" s="259"/>
      <c r="J267" s="260">
        <f>ROUND(I267*H267,2)</f>
        <v>0</v>
      </c>
      <c r="K267" s="256" t="s">
        <v>1</v>
      </c>
      <c r="L267" s="42"/>
      <c r="M267" s="261" t="s">
        <v>1</v>
      </c>
      <c r="N267" s="262" t="s">
        <v>41</v>
      </c>
      <c r="O267" s="88"/>
      <c r="P267" s="263">
        <f>O267*H267</f>
        <v>0</v>
      </c>
      <c r="Q267" s="263">
        <v>0</v>
      </c>
      <c r="R267" s="263">
        <f>Q267*H267</f>
        <v>0</v>
      </c>
      <c r="S267" s="263">
        <v>0</v>
      </c>
      <c r="T267" s="264">
        <f>S267*H267</f>
        <v>0</v>
      </c>
      <c r="AR267" s="265" t="s">
        <v>197</v>
      </c>
      <c r="AT267" s="265" t="s">
        <v>193</v>
      </c>
      <c r="AU267" s="265" t="s">
        <v>83</v>
      </c>
      <c r="AY267" s="17" t="s">
        <v>190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7" t="s">
        <v>83</v>
      </c>
      <c r="BK267" s="149">
        <f>ROUND(I267*H267,2)</f>
        <v>0</v>
      </c>
      <c r="BL267" s="17" t="s">
        <v>197</v>
      </c>
      <c r="BM267" s="265" t="s">
        <v>2651</v>
      </c>
    </row>
    <row r="268" spans="2:65" s="1" customFormat="1" ht="16.5" customHeight="1">
      <c r="B268" s="40"/>
      <c r="C268" s="254" t="s">
        <v>1698</v>
      </c>
      <c r="D268" s="254" t="s">
        <v>193</v>
      </c>
      <c r="E268" s="255" t="s">
        <v>1632</v>
      </c>
      <c r="F268" s="256" t="s">
        <v>2652</v>
      </c>
      <c r="G268" s="257" t="s">
        <v>552</v>
      </c>
      <c r="H268" s="258">
        <v>85</v>
      </c>
      <c r="I268" s="259"/>
      <c r="J268" s="260">
        <f>ROUND(I268*H268,2)</f>
        <v>0</v>
      </c>
      <c r="K268" s="256" t="s">
        <v>1</v>
      </c>
      <c r="L268" s="42"/>
      <c r="M268" s="261" t="s">
        <v>1</v>
      </c>
      <c r="N268" s="262" t="s">
        <v>41</v>
      </c>
      <c r="O268" s="88"/>
      <c r="P268" s="263">
        <f>O268*H268</f>
        <v>0</v>
      </c>
      <c r="Q268" s="263">
        <v>0</v>
      </c>
      <c r="R268" s="263">
        <f>Q268*H268</f>
        <v>0</v>
      </c>
      <c r="S268" s="263">
        <v>0</v>
      </c>
      <c r="T268" s="264">
        <f>S268*H268</f>
        <v>0</v>
      </c>
      <c r="AR268" s="265" t="s">
        <v>197</v>
      </c>
      <c r="AT268" s="265" t="s">
        <v>193</v>
      </c>
      <c r="AU268" s="265" t="s">
        <v>83</v>
      </c>
      <c r="AY268" s="17" t="s">
        <v>190</v>
      </c>
      <c r="BE268" s="149">
        <f>IF(N268="základní",J268,0)</f>
        <v>0</v>
      </c>
      <c r="BF268" s="149">
        <f>IF(N268="snížená",J268,0)</f>
        <v>0</v>
      </c>
      <c r="BG268" s="149">
        <f>IF(N268="zákl. přenesená",J268,0)</f>
        <v>0</v>
      </c>
      <c r="BH268" s="149">
        <f>IF(N268="sníž. přenesená",J268,0)</f>
        <v>0</v>
      </c>
      <c r="BI268" s="149">
        <f>IF(N268="nulová",J268,0)</f>
        <v>0</v>
      </c>
      <c r="BJ268" s="17" t="s">
        <v>83</v>
      </c>
      <c r="BK268" s="149">
        <f>ROUND(I268*H268,2)</f>
        <v>0</v>
      </c>
      <c r="BL268" s="17" t="s">
        <v>197</v>
      </c>
      <c r="BM268" s="265" t="s">
        <v>2653</v>
      </c>
    </row>
    <row r="269" spans="2:65" s="1" customFormat="1" ht="16.5" customHeight="1">
      <c r="B269" s="40"/>
      <c r="C269" s="254" t="s">
        <v>1706</v>
      </c>
      <c r="D269" s="254" t="s">
        <v>193</v>
      </c>
      <c r="E269" s="255" t="s">
        <v>1636</v>
      </c>
      <c r="F269" s="256" t="s">
        <v>2654</v>
      </c>
      <c r="G269" s="257" t="s">
        <v>552</v>
      </c>
      <c r="H269" s="258">
        <v>6</v>
      </c>
      <c r="I269" s="259"/>
      <c r="J269" s="260">
        <f>ROUND(I269*H269,2)</f>
        <v>0</v>
      </c>
      <c r="K269" s="256" t="s">
        <v>1</v>
      </c>
      <c r="L269" s="42"/>
      <c r="M269" s="261" t="s">
        <v>1</v>
      </c>
      <c r="N269" s="262" t="s">
        <v>41</v>
      </c>
      <c r="O269" s="88"/>
      <c r="P269" s="263">
        <f>O269*H269</f>
        <v>0</v>
      </c>
      <c r="Q269" s="263">
        <v>0</v>
      </c>
      <c r="R269" s="263">
        <f>Q269*H269</f>
        <v>0</v>
      </c>
      <c r="S269" s="263">
        <v>0</v>
      </c>
      <c r="T269" s="264">
        <f>S269*H269</f>
        <v>0</v>
      </c>
      <c r="AR269" s="265" t="s">
        <v>197</v>
      </c>
      <c r="AT269" s="265" t="s">
        <v>193</v>
      </c>
      <c r="AU269" s="265" t="s">
        <v>83</v>
      </c>
      <c r="AY269" s="17" t="s">
        <v>190</v>
      </c>
      <c r="BE269" s="149">
        <f>IF(N269="základní",J269,0)</f>
        <v>0</v>
      </c>
      <c r="BF269" s="149">
        <f>IF(N269="snížená",J269,0)</f>
        <v>0</v>
      </c>
      <c r="BG269" s="149">
        <f>IF(N269="zákl. přenesená",J269,0)</f>
        <v>0</v>
      </c>
      <c r="BH269" s="149">
        <f>IF(N269="sníž. přenesená",J269,0)</f>
        <v>0</v>
      </c>
      <c r="BI269" s="149">
        <f>IF(N269="nulová",J269,0)</f>
        <v>0</v>
      </c>
      <c r="BJ269" s="17" t="s">
        <v>83</v>
      </c>
      <c r="BK269" s="149">
        <f>ROUND(I269*H269,2)</f>
        <v>0</v>
      </c>
      <c r="BL269" s="17" t="s">
        <v>197</v>
      </c>
      <c r="BM269" s="265" t="s">
        <v>2655</v>
      </c>
    </row>
    <row r="270" spans="2:65" s="1" customFormat="1" ht="16.5" customHeight="1">
      <c r="B270" s="40"/>
      <c r="C270" s="254" t="s">
        <v>1710</v>
      </c>
      <c r="D270" s="254" t="s">
        <v>193</v>
      </c>
      <c r="E270" s="255" t="s">
        <v>1640</v>
      </c>
      <c r="F270" s="256" t="s">
        <v>2656</v>
      </c>
      <c r="G270" s="257" t="s">
        <v>552</v>
      </c>
      <c r="H270" s="258">
        <v>6</v>
      </c>
      <c r="I270" s="259"/>
      <c r="J270" s="260">
        <f>ROUND(I270*H270,2)</f>
        <v>0</v>
      </c>
      <c r="K270" s="256" t="s">
        <v>1</v>
      </c>
      <c r="L270" s="42"/>
      <c r="M270" s="261" t="s">
        <v>1</v>
      </c>
      <c r="N270" s="262" t="s">
        <v>41</v>
      </c>
      <c r="O270" s="88"/>
      <c r="P270" s="263">
        <f>O270*H270</f>
        <v>0</v>
      </c>
      <c r="Q270" s="263">
        <v>0</v>
      </c>
      <c r="R270" s="263">
        <f>Q270*H270</f>
        <v>0</v>
      </c>
      <c r="S270" s="263">
        <v>0</v>
      </c>
      <c r="T270" s="264">
        <f>S270*H270</f>
        <v>0</v>
      </c>
      <c r="AR270" s="265" t="s">
        <v>197</v>
      </c>
      <c r="AT270" s="265" t="s">
        <v>193</v>
      </c>
      <c r="AU270" s="265" t="s">
        <v>83</v>
      </c>
      <c r="AY270" s="17" t="s">
        <v>190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83</v>
      </c>
      <c r="BK270" s="149">
        <f>ROUND(I270*H270,2)</f>
        <v>0</v>
      </c>
      <c r="BL270" s="17" t="s">
        <v>197</v>
      </c>
      <c r="BM270" s="265" t="s">
        <v>2657</v>
      </c>
    </row>
    <row r="271" spans="2:65" s="1" customFormat="1" ht="16.5" customHeight="1">
      <c r="B271" s="40"/>
      <c r="C271" s="254" t="s">
        <v>1714</v>
      </c>
      <c r="D271" s="254" t="s">
        <v>193</v>
      </c>
      <c r="E271" s="255" t="s">
        <v>1645</v>
      </c>
      <c r="F271" s="256" t="s">
        <v>2658</v>
      </c>
      <c r="G271" s="257" t="s">
        <v>552</v>
      </c>
      <c r="H271" s="258">
        <v>10</v>
      </c>
      <c r="I271" s="259"/>
      <c r="J271" s="260">
        <f>ROUND(I271*H271,2)</f>
        <v>0</v>
      </c>
      <c r="K271" s="256" t="s">
        <v>1</v>
      </c>
      <c r="L271" s="42"/>
      <c r="M271" s="261" t="s">
        <v>1</v>
      </c>
      <c r="N271" s="262" t="s">
        <v>41</v>
      </c>
      <c r="O271" s="88"/>
      <c r="P271" s="263">
        <f>O271*H271</f>
        <v>0</v>
      </c>
      <c r="Q271" s="263">
        <v>0</v>
      </c>
      <c r="R271" s="263">
        <f>Q271*H271</f>
        <v>0</v>
      </c>
      <c r="S271" s="263">
        <v>0</v>
      </c>
      <c r="T271" s="264">
        <f>S271*H271</f>
        <v>0</v>
      </c>
      <c r="AR271" s="265" t="s">
        <v>197</v>
      </c>
      <c r="AT271" s="265" t="s">
        <v>193</v>
      </c>
      <c r="AU271" s="265" t="s">
        <v>83</v>
      </c>
      <c r="AY271" s="17" t="s">
        <v>190</v>
      </c>
      <c r="BE271" s="149">
        <f>IF(N271="základní",J271,0)</f>
        <v>0</v>
      </c>
      <c r="BF271" s="149">
        <f>IF(N271="snížená",J271,0)</f>
        <v>0</v>
      </c>
      <c r="BG271" s="149">
        <f>IF(N271="zákl. přenesená",J271,0)</f>
        <v>0</v>
      </c>
      <c r="BH271" s="149">
        <f>IF(N271="sníž. přenesená",J271,0)</f>
        <v>0</v>
      </c>
      <c r="BI271" s="149">
        <f>IF(N271="nulová",J271,0)</f>
        <v>0</v>
      </c>
      <c r="BJ271" s="17" t="s">
        <v>83</v>
      </c>
      <c r="BK271" s="149">
        <f>ROUND(I271*H271,2)</f>
        <v>0</v>
      </c>
      <c r="BL271" s="17" t="s">
        <v>197</v>
      </c>
      <c r="BM271" s="265" t="s">
        <v>2659</v>
      </c>
    </row>
    <row r="272" spans="2:65" s="1" customFormat="1" ht="16.5" customHeight="1">
      <c r="B272" s="40"/>
      <c r="C272" s="254" t="s">
        <v>1719</v>
      </c>
      <c r="D272" s="254" t="s">
        <v>193</v>
      </c>
      <c r="E272" s="255" t="s">
        <v>1649</v>
      </c>
      <c r="F272" s="256" t="s">
        <v>2660</v>
      </c>
      <c r="G272" s="257" t="s">
        <v>552</v>
      </c>
      <c r="H272" s="258">
        <v>5</v>
      </c>
      <c r="I272" s="259"/>
      <c r="J272" s="260">
        <f>ROUND(I272*H272,2)</f>
        <v>0</v>
      </c>
      <c r="K272" s="256" t="s">
        <v>1</v>
      </c>
      <c r="L272" s="42"/>
      <c r="M272" s="261" t="s">
        <v>1</v>
      </c>
      <c r="N272" s="262" t="s">
        <v>41</v>
      </c>
      <c r="O272" s="88"/>
      <c r="P272" s="263">
        <f>O272*H272</f>
        <v>0</v>
      </c>
      <c r="Q272" s="263">
        <v>0</v>
      </c>
      <c r="R272" s="263">
        <f>Q272*H272</f>
        <v>0</v>
      </c>
      <c r="S272" s="263">
        <v>0</v>
      </c>
      <c r="T272" s="264">
        <f>S272*H272</f>
        <v>0</v>
      </c>
      <c r="AR272" s="265" t="s">
        <v>197</v>
      </c>
      <c r="AT272" s="265" t="s">
        <v>193</v>
      </c>
      <c r="AU272" s="265" t="s">
        <v>83</v>
      </c>
      <c r="AY272" s="17" t="s">
        <v>190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7" t="s">
        <v>83</v>
      </c>
      <c r="BK272" s="149">
        <f>ROUND(I272*H272,2)</f>
        <v>0</v>
      </c>
      <c r="BL272" s="17" t="s">
        <v>197</v>
      </c>
      <c r="BM272" s="265" t="s">
        <v>2661</v>
      </c>
    </row>
    <row r="273" spans="2:65" s="1" customFormat="1" ht="16.5" customHeight="1">
      <c r="B273" s="40"/>
      <c r="C273" s="254" t="s">
        <v>1725</v>
      </c>
      <c r="D273" s="254" t="s">
        <v>193</v>
      </c>
      <c r="E273" s="255" t="s">
        <v>1655</v>
      </c>
      <c r="F273" s="256" t="s">
        <v>2662</v>
      </c>
      <c r="G273" s="257" t="s">
        <v>552</v>
      </c>
      <c r="H273" s="258">
        <v>10</v>
      </c>
      <c r="I273" s="259"/>
      <c r="J273" s="260">
        <f>ROUND(I273*H273,2)</f>
        <v>0</v>
      </c>
      <c r="K273" s="256" t="s">
        <v>1</v>
      </c>
      <c r="L273" s="42"/>
      <c r="M273" s="261" t="s">
        <v>1</v>
      </c>
      <c r="N273" s="262" t="s">
        <v>41</v>
      </c>
      <c r="O273" s="88"/>
      <c r="P273" s="263">
        <f>O273*H273</f>
        <v>0</v>
      </c>
      <c r="Q273" s="263">
        <v>0</v>
      </c>
      <c r="R273" s="263">
        <f>Q273*H273</f>
        <v>0</v>
      </c>
      <c r="S273" s="263">
        <v>0</v>
      </c>
      <c r="T273" s="264">
        <f>S273*H273</f>
        <v>0</v>
      </c>
      <c r="AR273" s="265" t="s">
        <v>197</v>
      </c>
      <c r="AT273" s="265" t="s">
        <v>193</v>
      </c>
      <c r="AU273" s="265" t="s">
        <v>83</v>
      </c>
      <c r="AY273" s="17" t="s">
        <v>190</v>
      </c>
      <c r="BE273" s="149">
        <f>IF(N273="základní",J273,0)</f>
        <v>0</v>
      </c>
      <c r="BF273" s="149">
        <f>IF(N273="snížená",J273,0)</f>
        <v>0</v>
      </c>
      <c r="BG273" s="149">
        <f>IF(N273="zákl. přenesená",J273,0)</f>
        <v>0</v>
      </c>
      <c r="BH273" s="149">
        <f>IF(N273="sníž. přenesená",J273,0)</f>
        <v>0</v>
      </c>
      <c r="BI273" s="149">
        <f>IF(N273="nulová",J273,0)</f>
        <v>0</v>
      </c>
      <c r="BJ273" s="17" t="s">
        <v>83</v>
      </c>
      <c r="BK273" s="149">
        <f>ROUND(I273*H273,2)</f>
        <v>0</v>
      </c>
      <c r="BL273" s="17" t="s">
        <v>197</v>
      </c>
      <c r="BM273" s="265" t="s">
        <v>2663</v>
      </c>
    </row>
    <row r="274" spans="2:65" s="1" customFormat="1" ht="16.5" customHeight="1">
      <c r="B274" s="40"/>
      <c r="C274" s="254" t="s">
        <v>1729</v>
      </c>
      <c r="D274" s="254" t="s">
        <v>193</v>
      </c>
      <c r="E274" s="255" t="s">
        <v>1659</v>
      </c>
      <c r="F274" s="256" t="s">
        <v>2664</v>
      </c>
      <c r="G274" s="257" t="s">
        <v>552</v>
      </c>
      <c r="H274" s="258">
        <v>5</v>
      </c>
      <c r="I274" s="259"/>
      <c r="J274" s="260">
        <f>ROUND(I274*H274,2)</f>
        <v>0</v>
      </c>
      <c r="K274" s="256" t="s">
        <v>1</v>
      </c>
      <c r="L274" s="42"/>
      <c r="M274" s="261" t="s">
        <v>1</v>
      </c>
      <c r="N274" s="262" t="s">
        <v>41</v>
      </c>
      <c r="O274" s="88"/>
      <c r="P274" s="263">
        <f>O274*H274</f>
        <v>0</v>
      </c>
      <c r="Q274" s="263">
        <v>0</v>
      </c>
      <c r="R274" s="263">
        <f>Q274*H274</f>
        <v>0</v>
      </c>
      <c r="S274" s="263">
        <v>0</v>
      </c>
      <c r="T274" s="264">
        <f>S274*H274</f>
        <v>0</v>
      </c>
      <c r="AR274" s="265" t="s">
        <v>197</v>
      </c>
      <c r="AT274" s="265" t="s">
        <v>193</v>
      </c>
      <c r="AU274" s="265" t="s">
        <v>83</v>
      </c>
      <c r="AY274" s="17" t="s">
        <v>190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83</v>
      </c>
      <c r="BK274" s="149">
        <f>ROUND(I274*H274,2)</f>
        <v>0</v>
      </c>
      <c r="BL274" s="17" t="s">
        <v>197</v>
      </c>
      <c r="BM274" s="265" t="s">
        <v>2665</v>
      </c>
    </row>
    <row r="275" spans="2:65" s="1" customFormat="1" ht="16.5" customHeight="1">
      <c r="B275" s="40"/>
      <c r="C275" s="254" t="s">
        <v>1733</v>
      </c>
      <c r="D275" s="254" t="s">
        <v>193</v>
      </c>
      <c r="E275" s="255" t="s">
        <v>1663</v>
      </c>
      <c r="F275" s="256" t="s">
        <v>2666</v>
      </c>
      <c r="G275" s="257" t="s">
        <v>552</v>
      </c>
      <c r="H275" s="258">
        <v>5</v>
      </c>
      <c r="I275" s="259"/>
      <c r="J275" s="260">
        <f>ROUND(I275*H275,2)</f>
        <v>0</v>
      </c>
      <c r="K275" s="256" t="s">
        <v>1</v>
      </c>
      <c r="L275" s="42"/>
      <c r="M275" s="261" t="s">
        <v>1</v>
      </c>
      <c r="N275" s="262" t="s">
        <v>41</v>
      </c>
      <c r="O275" s="88"/>
      <c r="P275" s="263">
        <f>O275*H275</f>
        <v>0</v>
      </c>
      <c r="Q275" s="263">
        <v>0</v>
      </c>
      <c r="R275" s="263">
        <f>Q275*H275</f>
        <v>0</v>
      </c>
      <c r="S275" s="263">
        <v>0</v>
      </c>
      <c r="T275" s="264">
        <f>S275*H275</f>
        <v>0</v>
      </c>
      <c r="AR275" s="265" t="s">
        <v>197</v>
      </c>
      <c r="AT275" s="265" t="s">
        <v>193</v>
      </c>
      <c r="AU275" s="265" t="s">
        <v>83</v>
      </c>
      <c r="AY275" s="17" t="s">
        <v>190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83</v>
      </c>
      <c r="BK275" s="149">
        <f>ROUND(I275*H275,2)</f>
        <v>0</v>
      </c>
      <c r="BL275" s="17" t="s">
        <v>197</v>
      </c>
      <c r="BM275" s="265" t="s">
        <v>2667</v>
      </c>
    </row>
    <row r="276" spans="2:65" s="1" customFormat="1" ht="16.5" customHeight="1">
      <c r="B276" s="40"/>
      <c r="C276" s="254" t="s">
        <v>1737</v>
      </c>
      <c r="D276" s="254" t="s">
        <v>193</v>
      </c>
      <c r="E276" s="255" t="s">
        <v>1667</v>
      </c>
      <c r="F276" s="256" t="s">
        <v>2668</v>
      </c>
      <c r="G276" s="257" t="s">
        <v>361</v>
      </c>
      <c r="H276" s="258">
        <v>120</v>
      </c>
      <c r="I276" s="259"/>
      <c r="J276" s="260">
        <f>ROUND(I276*H276,2)</f>
        <v>0</v>
      </c>
      <c r="K276" s="256" t="s">
        <v>1</v>
      </c>
      <c r="L276" s="42"/>
      <c r="M276" s="261" t="s">
        <v>1</v>
      </c>
      <c r="N276" s="262" t="s">
        <v>41</v>
      </c>
      <c r="O276" s="88"/>
      <c r="P276" s="263">
        <f>O276*H276</f>
        <v>0</v>
      </c>
      <c r="Q276" s="263">
        <v>0</v>
      </c>
      <c r="R276" s="263">
        <f>Q276*H276</f>
        <v>0</v>
      </c>
      <c r="S276" s="263">
        <v>0</v>
      </c>
      <c r="T276" s="264">
        <f>S276*H276</f>
        <v>0</v>
      </c>
      <c r="AR276" s="265" t="s">
        <v>197</v>
      </c>
      <c r="AT276" s="265" t="s">
        <v>193</v>
      </c>
      <c r="AU276" s="265" t="s">
        <v>83</v>
      </c>
      <c r="AY276" s="17" t="s">
        <v>190</v>
      </c>
      <c r="BE276" s="149">
        <f>IF(N276="základní",J276,0)</f>
        <v>0</v>
      </c>
      <c r="BF276" s="149">
        <f>IF(N276="snížená",J276,0)</f>
        <v>0</v>
      </c>
      <c r="BG276" s="149">
        <f>IF(N276="zákl. přenesená",J276,0)</f>
        <v>0</v>
      </c>
      <c r="BH276" s="149">
        <f>IF(N276="sníž. přenesená",J276,0)</f>
        <v>0</v>
      </c>
      <c r="BI276" s="149">
        <f>IF(N276="nulová",J276,0)</f>
        <v>0</v>
      </c>
      <c r="BJ276" s="17" t="s">
        <v>83</v>
      </c>
      <c r="BK276" s="149">
        <f>ROUND(I276*H276,2)</f>
        <v>0</v>
      </c>
      <c r="BL276" s="17" t="s">
        <v>197</v>
      </c>
      <c r="BM276" s="265" t="s">
        <v>2669</v>
      </c>
    </row>
    <row r="277" spans="2:65" s="1" customFormat="1" ht="16.5" customHeight="1">
      <c r="B277" s="40"/>
      <c r="C277" s="254" t="s">
        <v>1743</v>
      </c>
      <c r="D277" s="254" t="s">
        <v>193</v>
      </c>
      <c r="E277" s="255" t="s">
        <v>1673</v>
      </c>
      <c r="F277" s="256" t="s">
        <v>2670</v>
      </c>
      <c r="G277" s="257" t="s">
        <v>361</v>
      </c>
      <c r="H277" s="258">
        <v>12</v>
      </c>
      <c r="I277" s="259"/>
      <c r="J277" s="260">
        <f>ROUND(I277*H277,2)</f>
        <v>0</v>
      </c>
      <c r="K277" s="256" t="s">
        <v>1</v>
      </c>
      <c r="L277" s="42"/>
      <c r="M277" s="261" t="s">
        <v>1</v>
      </c>
      <c r="N277" s="262" t="s">
        <v>41</v>
      </c>
      <c r="O277" s="88"/>
      <c r="P277" s="263">
        <f>O277*H277</f>
        <v>0</v>
      </c>
      <c r="Q277" s="263">
        <v>0</v>
      </c>
      <c r="R277" s="263">
        <f>Q277*H277</f>
        <v>0</v>
      </c>
      <c r="S277" s="263">
        <v>0</v>
      </c>
      <c r="T277" s="264">
        <f>S277*H277</f>
        <v>0</v>
      </c>
      <c r="AR277" s="265" t="s">
        <v>197</v>
      </c>
      <c r="AT277" s="265" t="s">
        <v>193</v>
      </c>
      <c r="AU277" s="265" t="s">
        <v>83</v>
      </c>
      <c r="AY277" s="17" t="s">
        <v>190</v>
      </c>
      <c r="BE277" s="149">
        <f>IF(N277="základní",J277,0)</f>
        <v>0</v>
      </c>
      <c r="BF277" s="149">
        <f>IF(N277="snížená",J277,0)</f>
        <v>0</v>
      </c>
      <c r="BG277" s="149">
        <f>IF(N277="zákl. přenesená",J277,0)</f>
        <v>0</v>
      </c>
      <c r="BH277" s="149">
        <f>IF(N277="sníž. přenesená",J277,0)</f>
        <v>0</v>
      </c>
      <c r="BI277" s="149">
        <f>IF(N277="nulová",J277,0)</f>
        <v>0</v>
      </c>
      <c r="BJ277" s="17" t="s">
        <v>83</v>
      </c>
      <c r="BK277" s="149">
        <f>ROUND(I277*H277,2)</f>
        <v>0</v>
      </c>
      <c r="BL277" s="17" t="s">
        <v>197</v>
      </c>
      <c r="BM277" s="265" t="s">
        <v>2671</v>
      </c>
    </row>
    <row r="278" spans="2:65" s="1" customFormat="1" ht="16.5" customHeight="1">
      <c r="B278" s="40"/>
      <c r="C278" s="254" t="s">
        <v>1747</v>
      </c>
      <c r="D278" s="254" t="s">
        <v>193</v>
      </c>
      <c r="E278" s="255" t="s">
        <v>1677</v>
      </c>
      <c r="F278" s="256" t="s">
        <v>2672</v>
      </c>
      <c r="G278" s="257" t="s">
        <v>552</v>
      </c>
      <c r="H278" s="258">
        <v>1</v>
      </c>
      <c r="I278" s="259"/>
      <c r="J278" s="260">
        <f>ROUND(I278*H278,2)</f>
        <v>0</v>
      </c>
      <c r="K278" s="256" t="s">
        <v>1</v>
      </c>
      <c r="L278" s="42"/>
      <c r="M278" s="261" t="s">
        <v>1</v>
      </c>
      <c r="N278" s="262" t="s">
        <v>41</v>
      </c>
      <c r="O278" s="88"/>
      <c r="P278" s="263">
        <f>O278*H278</f>
        <v>0</v>
      </c>
      <c r="Q278" s="263">
        <v>0</v>
      </c>
      <c r="R278" s="263">
        <f>Q278*H278</f>
        <v>0</v>
      </c>
      <c r="S278" s="263">
        <v>0</v>
      </c>
      <c r="T278" s="264">
        <f>S278*H278</f>
        <v>0</v>
      </c>
      <c r="AR278" s="265" t="s">
        <v>197</v>
      </c>
      <c r="AT278" s="265" t="s">
        <v>193</v>
      </c>
      <c r="AU278" s="265" t="s">
        <v>83</v>
      </c>
      <c r="AY278" s="17" t="s">
        <v>190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7" t="s">
        <v>83</v>
      </c>
      <c r="BK278" s="149">
        <f>ROUND(I278*H278,2)</f>
        <v>0</v>
      </c>
      <c r="BL278" s="17" t="s">
        <v>197</v>
      </c>
      <c r="BM278" s="265" t="s">
        <v>2673</v>
      </c>
    </row>
    <row r="279" spans="2:65" s="1" customFormat="1" ht="24" customHeight="1">
      <c r="B279" s="40"/>
      <c r="C279" s="254" t="s">
        <v>1752</v>
      </c>
      <c r="D279" s="254" t="s">
        <v>193</v>
      </c>
      <c r="E279" s="255" t="s">
        <v>1681</v>
      </c>
      <c r="F279" s="256" t="s">
        <v>2674</v>
      </c>
      <c r="G279" s="257" t="s">
        <v>552</v>
      </c>
      <c r="H279" s="258">
        <v>109</v>
      </c>
      <c r="I279" s="259"/>
      <c r="J279" s="260">
        <f>ROUND(I279*H279,2)</f>
        <v>0</v>
      </c>
      <c r="K279" s="256" t="s">
        <v>1</v>
      </c>
      <c r="L279" s="42"/>
      <c r="M279" s="261" t="s">
        <v>1</v>
      </c>
      <c r="N279" s="262" t="s">
        <v>41</v>
      </c>
      <c r="O279" s="88"/>
      <c r="P279" s="263">
        <f>O279*H279</f>
        <v>0</v>
      </c>
      <c r="Q279" s="263">
        <v>0</v>
      </c>
      <c r="R279" s="263">
        <f>Q279*H279</f>
        <v>0</v>
      </c>
      <c r="S279" s="263">
        <v>0</v>
      </c>
      <c r="T279" s="264">
        <f>S279*H279</f>
        <v>0</v>
      </c>
      <c r="AR279" s="265" t="s">
        <v>197</v>
      </c>
      <c r="AT279" s="265" t="s">
        <v>193</v>
      </c>
      <c r="AU279" s="265" t="s">
        <v>83</v>
      </c>
      <c r="AY279" s="17" t="s">
        <v>190</v>
      </c>
      <c r="BE279" s="149">
        <f>IF(N279="základní",J279,0)</f>
        <v>0</v>
      </c>
      <c r="BF279" s="149">
        <f>IF(N279="snížená",J279,0)</f>
        <v>0</v>
      </c>
      <c r="BG279" s="149">
        <f>IF(N279="zákl. přenesená",J279,0)</f>
        <v>0</v>
      </c>
      <c r="BH279" s="149">
        <f>IF(N279="sníž. přenesená",J279,0)</f>
        <v>0</v>
      </c>
      <c r="BI279" s="149">
        <f>IF(N279="nulová",J279,0)</f>
        <v>0</v>
      </c>
      <c r="BJ279" s="17" t="s">
        <v>83</v>
      </c>
      <c r="BK279" s="149">
        <f>ROUND(I279*H279,2)</f>
        <v>0</v>
      </c>
      <c r="BL279" s="17" t="s">
        <v>197</v>
      </c>
      <c r="BM279" s="265" t="s">
        <v>2675</v>
      </c>
    </row>
    <row r="280" spans="2:65" s="1" customFormat="1" ht="16.5" customHeight="1">
      <c r="B280" s="40"/>
      <c r="C280" s="254" t="s">
        <v>1756</v>
      </c>
      <c r="D280" s="254" t="s">
        <v>193</v>
      </c>
      <c r="E280" s="255" t="s">
        <v>1685</v>
      </c>
      <c r="F280" s="256" t="s">
        <v>2676</v>
      </c>
      <c r="G280" s="257" t="s">
        <v>552</v>
      </c>
      <c r="H280" s="258">
        <v>10</v>
      </c>
      <c r="I280" s="259"/>
      <c r="J280" s="260">
        <f>ROUND(I280*H280,2)</f>
        <v>0</v>
      </c>
      <c r="K280" s="256" t="s">
        <v>1</v>
      </c>
      <c r="L280" s="42"/>
      <c r="M280" s="261" t="s">
        <v>1</v>
      </c>
      <c r="N280" s="262" t="s">
        <v>41</v>
      </c>
      <c r="O280" s="88"/>
      <c r="P280" s="263">
        <f>O280*H280</f>
        <v>0</v>
      </c>
      <c r="Q280" s="263">
        <v>0</v>
      </c>
      <c r="R280" s="263">
        <f>Q280*H280</f>
        <v>0</v>
      </c>
      <c r="S280" s="263">
        <v>0</v>
      </c>
      <c r="T280" s="264">
        <f>S280*H280</f>
        <v>0</v>
      </c>
      <c r="AR280" s="265" t="s">
        <v>197</v>
      </c>
      <c r="AT280" s="265" t="s">
        <v>193</v>
      </c>
      <c r="AU280" s="265" t="s">
        <v>83</v>
      </c>
      <c r="AY280" s="17" t="s">
        <v>190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83</v>
      </c>
      <c r="BK280" s="149">
        <f>ROUND(I280*H280,2)</f>
        <v>0</v>
      </c>
      <c r="BL280" s="17" t="s">
        <v>197</v>
      </c>
      <c r="BM280" s="265" t="s">
        <v>2677</v>
      </c>
    </row>
    <row r="281" spans="2:65" s="1" customFormat="1" ht="24" customHeight="1">
      <c r="B281" s="40"/>
      <c r="C281" s="254" t="s">
        <v>1761</v>
      </c>
      <c r="D281" s="254" t="s">
        <v>193</v>
      </c>
      <c r="E281" s="255" t="s">
        <v>1689</v>
      </c>
      <c r="F281" s="256" t="s">
        <v>2678</v>
      </c>
      <c r="G281" s="257" t="s">
        <v>552</v>
      </c>
      <c r="H281" s="258">
        <v>1</v>
      </c>
      <c r="I281" s="259"/>
      <c r="J281" s="260">
        <f>ROUND(I281*H281,2)</f>
        <v>0</v>
      </c>
      <c r="K281" s="256" t="s">
        <v>1</v>
      </c>
      <c r="L281" s="42"/>
      <c r="M281" s="261" t="s">
        <v>1</v>
      </c>
      <c r="N281" s="262" t="s">
        <v>41</v>
      </c>
      <c r="O281" s="88"/>
      <c r="P281" s="263">
        <f>O281*H281</f>
        <v>0</v>
      </c>
      <c r="Q281" s="263">
        <v>0</v>
      </c>
      <c r="R281" s="263">
        <f>Q281*H281</f>
        <v>0</v>
      </c>
      <c r="S281" s="263">
        <v>0</v>
      </c>
      <c r="T281" s="264">
        <f>S281*H281</f>
        <v>0</v>
      </c>
      <c r="AR281" s="265" t="s">
        <v>197</v>
      </c>
      <c r="AT281" s="265" t="s">
        <v>193</v>
      </c>
      <c r="AU281" s="265" t="s">
        <v>83</v>
      </c>
      <c r="AY281" s="17" t="s">
        <v>190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7" t="s">
        <v>83</v>
      </c>
      <c r="BK281" s="149">
        <f>ROUND(I281*H281,2)</f>
        <v>0</v>
      </c>
      <c r="BL281" s="17" t="s">
        <v>197</v>
      </c>
      <c r="BM281" s="265" t="s">
        <v>2679</v>
      </c>
    </row>
    <row r="282" spans="2:65" s="1" customFormat="1" ht="16.5" customHeight="1">
      <c r="B282" s="40"/>
      <c r="C282" s="254" t="s">
        <v>1767</v>
      </c>
      <c r="D282" s="254" t="s">
        <v>193</v>
      </c>
      <c r="E282" s="255" t="s">
        <v>1694</v>
      </c>
      <c r="F282" s="256" t="s">
        <v>2680</v>
      </c>
      <c r="G282" s="257" t="s">
        <v>552</v>
      </c>
      <c r="H282" s="258">
        <v>1</v>
      </c>
      <c r="I282" s="259"/>
      <c r="J282" s="260">
        <f>ROUND(I282*H282,2)</f>
        <v>0</v>
      </c>
      <c r="K282" s="256" t="s">
        <v>1</v>
      </c>
      <c r="L282" s="42"/>
      <c r="M282" s="261" t="s">
        <v>1</v>
      </c>
      <c r="N282" s="262" t="s">
        <v>41</v>
      </c>
      <c r="O282" s="88"/>
      <c r="P282" s="263">
        <f>O282*H282</f>
        <v>0</v>
      </c>
      <c r="Q282" s="263">
        <v>0</v>
      </c>
      <c r="R282" s="263">
        <f>Q282*H282</f>
        <v>0</v>
      </c>
      <c r="S282" s="263">
        <v>0</v>
      </c>
      <c r="T282" s="264">
        <f>S282*H282</f>
        <v>0</v>
      </c>
      <c r="AR282" s="265" t="s">
        <v>197</v>
      </c>
      <c r="AT282" s="265" t="s">
        <v>193</v>
      </c>
      <c r="AU282" s="265" t="s">
        <v>83</v>
      </c>
      <c r="AY282" s="17" t="s">
        <v>190</v>
      </c>
      <c r="BE282" s="149">
        <f>IF(N282="základní",J282,0)</f>
        <v>0</v>
      </c>
      <c r="BF282" s="149">
        <f>IF(N282="snížená",J282,0)</f>
        <v>0</v>
      </c>
      <c r="BG282" s="149">
        <f>IF(N282="zákl. přenesená",J282,0)</f>
        <v>0</v>
      </c>
      <c r="BH282" s="149">
        <f>IF(N282="sníž. přenesená",J282,0)</f>
        <v>0</v>
      </c>
      <c r="BI282" s="149">
        <f>IF(N282="nulová",J282,0)</f>
        <v>0</v>
      </c>
      <c r="BJ282" s="17" t="s">
        <v>83</v>
      </c>
      <c r="BK282" s="149">
        <f>ROUND(I282*H282,2)</f>
        <v>0</v>
      </c>
      <c r="BL282" s="17" t="s">
        <v>197</v>
      </c>
      <c r="BM282" s="265" t="s">
        <v>2681</v>
      </c>
    </row>
    <row r="283" spans="2:65" s="1" customFormat="1" ht="16.5" customHeight="1">
      <c r="B283" s="40"/>
      <c r="C283" s="254" t="s">
        <v>1785</v>
      </c>
      <c r="D283" s="254" t="s">
        <v>193</v>
      </c>
      <c r="E283" s="255" t="s">
        <v>1698</v>
      </c>
      <c r="F283" s="256" t="s">
        <v>2682</v>
      </c>
      <c r="G283" s="257" t="s">
        <v>552</v>
      </c>
      <c r="H283" s="258">
        <v>1</v>
      </c>
      <c r="I283" s="259"/>
      <c r="J283" s="260">
        <f>ROUND(I283*H283,2)</f>
        <v>0</v>
      </c>
      <c r="K283" s="256" t="s">
        <v>1</v>
      </c>
      <c r="L283" s="42"/>
      <c r="M283" s="261" t="s">
        <v>1</v>
      </c>
      <c r="N283" s="262" t="s">
        <v>41</v>
      </c>
      <c r="O283" s="88"/>
      <c r="P283" s="263">
        <f>O283*H283</f>
        <v>0</v>
      </c>
      <c r="Q283" s="263">
        <v>0</v>
      </c>
      <c r="R283" s="263">
        <f>Q283*H283</f>
        <v>0</v>
      </c>
      <c r="S283" s="263">
        <v>0</v>
      </c>
      <c r="T283" s="264">
        <f>S283*H283</f>
        <v>0</v>
      </c>
      <c r="AR283" s="265" t="s">
        <v>197</v>
      </c>
      <c r="AT283" s="265" t="s">
        <v>193</v>
      </c>
      <c r="AU283" s="265" t="s">
        <v>83</v>
      </c>
      <c r="AY283" s="17" t="s">
        <v>190</v>
      </c>
      <c r="BE283" s="149">
        <f>IF(N283="základní",J283,0)</f>
        <v>0</v>
      </c>
      <c r="BF283" s="149">
        <f>IF(N283="snížená",J283,0)</f>
        <v>0</v>
      </c>
      <c r="BG283" s="149">
        <f>IF(N283="zákl. přenesená",J283,0)</f>
        <v>0</v>
      </c>
      <c r="BH283" s="149">
        <f>IF(N283="sníž. přenesená",J283,0)</f>
        <v>0</v>
      </c>
      <c r="BI283" s="149">
        <f>IF(N283="nulová",J283,0)</f>
        <v>0</v>
      </c>
      <c r="BJ283" s="17" t="s">
        <v>83</v>
      </c>
      <c r="BK283" s="149">
        <f>ROUND(I283*H283,2)</f>
        <v>0</v>
      </c>
      <c r="BL283" s="17" t="s">
        <v>197</v>
      </c>
      <c r="BM283" s="265" t="s">
        <v>2683</v>
      </c>
    </row>
    <row r="284" spans="2:63" s="11" customFormat="1" ht="25.9" customHeight="1">
      <c r="B284" s="238"/>
      <c r="C284" s="239"/>
      <c r="D284" s="240" t="s">
        <v>75</v>
      </c>
      <c r="E284" s="241" t="s">
        <v>2684</v>
      </c>
      <c r="F284" s="241" t="s">
        <v>1171</v>
      </c>
      <c r="G284" s="239"/>
      <c r="H284" s="239"/>
      <c r="I284" s="242"/>
      <c r="J284" s="243">
        <f>BK284</f>
        <v>0</v>
      </c>
      <c r="K284" s="239"/>
      <c r="L284" s="244"/>
      <c r="M284" s="245"/>
      <c r="N284" s="246"/>
      <c r="O284" s="246"/>
      <c r="P284" s="247">
        <f>SUM(P285:P291)</f>
        <v>0</v>
      </c>
      <c r="Q284" s="246"/>
      <c r="R284" s="247">
        <f>SUM(R285:R291)</f>
        <v>0</v>
      </c>
      <c r="S284" s="246"/>
      <c r="T284" s="248">
        <f>SUM(T285:T291)</f>
        <v>0</v>
      </c>
      <c r="AR284" s="249" t="s">
        <v>83</v>
      </c>
      <c r="AT284" s="250" t="s">
        <v>75</v>
      </c>
      <c r="AU284" s="250" t="s">
        <v>76</v>
      </c>
      <c r="AY284" s="249" t="s">
        <v>190</v>
      </c>
      <c r="BK284" s="251">
        <f>SUM(BK285:BK291)</f>
        <v>0</v>
      </c>
    </row>
    <row r="285" spans="2:65" s="1" customFormat="1" ht="16.5" customHeight="1">
      <c r="B285" s="40"/>
      <c r="C285" s="254" t="s">
        <v>1790</v>
      </c>
      <c r="D285" s="254" t="s">
        <v>193</v>
      </c>
      <c r="E285" s="255" t="s">
        <v>1706</v>
      </c>
      <c r="F285" s="256" t="s">
        <v>2685</v>
      </c>
      <c r="G285" s="257" t="s">
        <v>552</v>
      </c>
      <c r="H285" s="258">
        <v>3</v>
      </c>
      <c r="I285" s="259"/>
      <c r="J285" s="260">
        <f>ROUND(I285*H285,2)</f>
        <v>0</v>
      </c>
      <c r="K285" s="256" t="s">
        <v>1</v>
      </c>
      <c r="L285" s="42"/>
      <c r="M285" s="261" t="s">
        <v>1</v>
      </c>
      <c r="N285" s="262" t="s">
        <v>41</v>
      </c>
      <c r="O285" s="88"/>
      <c r="P285" s="263">
        <f>O285*H285</f>
        <v>0</v>
      </c>
      <c r="Q285" s="263">
        <v>0</v>
      </c>
      <c r="R285" s="263">
        <f>Q285*H285</f>
        <v>0</v>
      </c>
      <c r="S285" s="263">
        <v>0</v>
      </c>
      <c r="T285" s="264">
        <f>S285*H285</f>
        <v>0</v>
      </c>
      <c r="AR285" s="265" t="s">
        <v>197</v>
      </c>
      <c r="AT285" s="265" t="s">
        <v>193</v>
      </c>
      <c r="AU285" s="265" t="s">
        <v>83</v>
      </c>
      <c r="AY285" s="17" t="s">
        <v>190</v>
      </c>
      <c r="BE285" s="149">
        <f>IF(N285="základní",J285,0)</f>
        <v>0</v>
      </c>
      <c r="BF285" s="149">
        <f>IF(N285="snížená",J285,0)</f>
        <v>0</v>
      </c>
      <c r="BG285" s="149">
        <f>IF(N285="zákl. přenesená",J285,0)</f>
        <v>0</v>
      </c>
      <c r="BH285" s="149">
        <f>IF(N285="sníž. přenesená",J285,0)</f>
        <v>0</v>
      </c>
      <c r="BI285" s="149">
        <f>IF(N285="nulová",J285,0)</f>
        <v>0</v>
      </c>
      <c r="BJ285" s="17" t="s">
        <v>83</v>
      </c>
      <c r="BK285" s="149">
        <f>ROUND(I285*H285,2)</f>
        <v>0</v>
      </c>
      <c r="BL285" s="17" t="s">
        <v>197</v>
      </c>
      <c r="BM285" s="265" t="s">
        <v>2686</v>
      </c>
    </row>
    <row r="286" spans="2:65" s="1" customFormat="1" ht="16.5" customHeight="1">
      <c r="B286" s="40"/>
      <c r="C286" s="254" t="s">
        <v>1794</v>
      </c>
      <c r="D286" s="254" t="s">
        <v>193</v>
      </c>
      <c r="E286" s="255" t="s">
        <v>1710</v>
      </c>
      <c r="F286" s="256" t="s">
        <v>2687</v>
      </c>
      <c r="G286" s="257" t="s">
        <v>361</v>
      </c>
      <c r="H286" s="258">
        <v>3</v>
      </c>
      <c r="I286" s="259"/>
      <c r="J286" s="260">
        <f>ROUND(I286*H286,2)</f>
        <v>0</v>
      </c>
      <c r="K286" s="256" t="s">
        <v>1</v>
      </c>
      <c r="L286" s="42"/>
      <c r="M286" s="261" t="s">
        <v>1</v>
      </c>
      <c r="N286" s="262" t="s">
        <v>41</v>
      </c>
      <c r="O286" s="88"/>
      <c r="P286" s="263">
        <f>O286*H286</f>
        <v>0</v>
      </c>
      <c r="Q286" s="263">
        <v>0</v>
      </c>
      <c r="R286" s="263">
        <f>Q286*H286</f>
        <v>0</v>
      </c>
      <c r="S286" s="263">
        <v>0</v>
      </c>
      <c r="T286" s="264">
        <f>S286*H286</f>
        <v>0</v>
      </c>
      <c r="AR286" s="265" t="s">
        <v>197</v>
      </c>
      <c r="AT286" s="265" t="s">
        <v>193</v>
      </c>
      <c r="AU286" s="265" t="s">
        <v>83</v>
      </c>
      <c r="AY286" s="17" t="s">
        <v>190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7" t="s">
        <v>83</v>
      </c>
      <c r="BK286" s="149">
        <f>ROUND(I286*H286,2)</f>
        <v>0</v>
      </c>
      <c r="BL286" s="17" t="s">
        <v>197</v>
      </c>
      <c r="BM286" s="265" t="s">
        <v>2688</v>
      </c>
    </row>
    <row r="287" spans="2:65" s="1" customFormat="1" ht="16.5" customHeight="1">
      <c r="B287" s="40"/>
      <c r="C287" s="254" t="s">
        <v>1799</v>
      </c>
      <c r="D287" s="254" t="s">
        <v>193</v>
      </c>
      <c r="E287" s="255" t="s">
        <v>1714</v>
      </c>
      <c r="F287" s="256" t="s">
        <v>2689</v>
      </c>
      <c r="G287" s="257" t="s">
        <v>361</v>
      </c>
      <c r="H287" s="258">
        <v>3</v>
      </c>
      <c r="I287" s="259"/>
      <c r="J287" s="260">
        <f>ROUND(I287*H287,2)</f>
        <v>0</v>
      </c>
      <c r="K287" s="256" t="s">
        <v>1</v>
      </c>
      <c r="L287" s="42"/>
      <c r="M287" s="261" t="s">
        <v>1</v>
      </c>
      <c r="N287" s="262" t="s">
        <v>41</v>
      </c>
      <c r="O287" s="88"/>
      <c r="P287" s="263">
        <f>O287*H287</f>
        <v>0</v>
      </c>
      <c r="Q287" s="263">
        <v>0</v>
      </c>
      <c r="R287" s="263">
        <f>Q287*H287</f>
        <v>0</v>
      </c>
      <c r="S287" s="263">
        <v>0</v>
      </c>
      <c r="T287" s="264">
        <f>S287*H287</f>
        <v>0</v>
      </c>
      <c r="AR287" s="265" t="s">
        <v>197</v>
      </c>
      <c r="AT287" s="265" t="s">
        <v>193</v>
      </c>
      <c r="AU287" s="265" t="s">
        <v>83</v>
      </c>
      <c r="AY287" s="17" t="s">
        <v>190</v>
      </c>
      <c r="BE287" s="149">
        <f>IF(N287="základní",J287,0)</f>
        <v>0</v>
      </c>
      <c r="BF287" s="149">
        <f>IF(N287="snížená",J287,0)</f>
        <v>0</v>
      </c>
      <c r="BG287" s="149">
        <f>IF(N287="zákl. přenesená",J287,0)</f>
        <v>0</v>
      </c>
      <c r="BH287" s="149">
        <f>IF(N287="sníž. přenesená",J287,0)</f>
        <v>0</v>
      </c>
      <c r="BI287" s="149">
        <f>IF(N287="nulová",J287,0)</f>
        <v>0</v>
      </c>
      <c r="BJ287" s="17" t="s">
        <v>83</v>
      </c>
      <c r="BK287" s="149">
        <f>ROUND(I287*H287,2)</f>
        <v>0</v>
      </c>
      <c r="BL287" s="17" t="s">
        <v>197</v>
      </c>
      <c r="BM287" s="265" t="s">
        <v>2690</v>
      </c>
    </row>
    <row r="288" spans="2:65" s="1" customFormat="1" ht="24" customHeight="1">
      <c r="B288" s="40"/>
      <c r="C288" s="254" t="s">
        <v>1803</v>
      </c>
      <c r="D288" s="254" t="s">
        <v>193</v>
      </c>
      <c r="E288" s="255" t="s">
        <v>1719</v>
      </c>
      <c r="F288" s="256" t="s">
        <v>2691</v>
      </c>
      <c r="G288" s="257" t="s">
        <v>552</v>
      </c>
      <c r="H288" s="258">
        <v>3</v>
      </c>
      <c r="I288" s="259"/>
      <c r="J288" s="260">
        <f>ROUND(I288*H288,2)</f>
        <v>0</v>
      </c>
      <c r="K288" s="256" t="s">
        <v>1</v>
      </c>
      <c r="L288" s="42"/>
      <c r="M288" s="261" t="s">
        <v>1</v>
      </c>
      <c r="N288" s="262" t="s">
        <v>41</v>
      </c>
      <c r="O288" s="88"/>
      <c r="P288" s="263">
        <f>O288*H288</f>
        <v>0</v>
      </c>
      <c r="Q288" s="263">
        <v>0</v>
      </c>
      <c r="R288" s="263">
        <f>Q288*H288</f>
        <v>0</v>
      </c>
      <c r="S288" s="263">
        <v>0</v>
      </c>
      <c r="T288" s="264">
        <f>S288*H288</f>
        <v>0</v>
      </c>
      <c r="AR288" s="265" t="s">
        <v>197</v>
      </c>
      <c r="AT288" s="265" t="s">
        <v>193</v>
      </c>
      <c r="AU288" s="265" t="s">
        <v>83</v>
      </c>
      <c r="AY288" s="17" t="s">
        <v>190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83</v>
      </c>
      <c r="BK288" s="149">
        <f>ROUND(I288*H288,2)</f>
        <v>0</v>
      </c>
      <c r="BL288" s="17" t="s">
        <v>197</v>
      </c>
      <c r="BM288" s="265" t="s">
        <v>2692</v>
      </c>
    </row>
    <row r="289" spans="2:65" s="1" customFormat="1" ht="16.5" customHeight="1">
      <c r="B289" s="40"/>
      <c r="C289" s="254" t="s">
        <v>1808</v>
      </c>
      <c r="D289" s="254" t="s">
        <v>193</v>
      </c>
      <c r="E289" s="255" t="s">
        <v>1725</v>
      </c>
      <c r="F289" s="256" t="s">
        <v>2693</v>
      </c>
      <c r="G289" s="257" t="s">
        <v>552</v>
      </c>
      <c r="H289" s="258">
        <v>3</v>
      </c>
      <c r="I289" s="259"/>
      <c r="J289" s="260">
        <f>ROUND(I289*H289,2)</f>
        <v>0</v>
      </c>
      <c r="K289" s="256" t="s">
        <v>1</v>
      </c>
      <c r="L289" s="42"/>
      <c r="M289" s="261" t="s">
        <v>1</v>
      </c>
      <c r="N289" s="262" t="s">
        <v>41</v>
      </c>
      <c r="O289" s="88"/>
      <c r="P289" s="263">
        <f>O289*H289</f>
        <v>0</v>
      </c>
      <c r="Q289" s="263">
        <v>0</v>
      </c>
      <c r="R289" s="263">
        <f>Q289*H289</f>
        <v>0</v>
      </c>
      <c r="S289" s="263">
        <v>0</v>
      </c>
      <c r="T289" s="264">
        <f>S289*H289</f>
        <v>0</v>
      </c>
      <c r="AR289" s="265" t="s">
        <v>197</v>
      </c>
      <c r="AT289" s="265" t="s">
        <v>193</v>
      </c>
      <c r="AU289" s="265" t="s">
        <v>83</v>
      </c>
      <c r="AY289" s="17" t="s">
        <v>190</v>
      </c>
      <c r="BE289" s="149">
        <f>IF(N289="základní",J289,0)</f>
        <v>0</v>
      </c>
      <c r="BF289" s="149">
        <f>IF(N289="snížená",J289,0)</f>
        <v>0</v>
      </c>
      <c r="BG289" s="149">
        <f>IF(N289="zákl. přenesená",J289,0)</f>
        <v>0</v>
      </c>
      <c r="BH289" s="149">
        <f>IF(N289="sníž. přenesená",J289,0)</f>
        <v>0</v>
      </c>
      <c r="BI289" s="149">
        <f>IF(N289="nulová",J289,0)</f>
        <v>0</v>
      </c>
      <c r="BJ289" s="17" t="s">
        <v>83</v>
      </c>
      <c r="BK289" s="149">
        <f>ROUND(I289*H289,2)</f>
        <v>0</v>
      </c>
      <c r="BL289" s="17" t="s">
        <v>197</v>
      </c>
      <c r="BM289" s="265" t="s">
        <v>2694</v>
      </c>
    </row>
    <row r="290" spans="2:65" s="1" customFormat="1" ht="16.5" customHeight="1">
      <c r="B290" s="40"/>
      <c r="C290" s="254" t="s">
        <v>1815</v>
      </c>
      <c r="D290" s="254" t="s">
        <v>193</v>
      </c>
      <c r="E290" s="255" t="s">
        <v>1729</v>
      </c>
      <c r="F290" s="256" t="s">
        <v>2695</v>
      </c>
      <c r="G290" s="257" t="s">
        <v>196</v>
      </c>
      <c r="H290" s="258">
        <v>6</v>
      </c>
      <c r="I290" s="259"/>
      <c r="J290" s="260">
        <f>ROUND(I290*H290,2)</f>
        <v>0</v>
      </c>
      <c r="K290" s="256" t="s">
        <v>1</v>
      </c>
      <c r="L290" s="42"/>
      <c r="M290" s="261" t="s">
        <v>1</v>
      </c>
      <c r="N290" s="262" t="s">
        <v>41</v>
      </c>
      <c r="O290" s="88"/>
      <c r="P290" s="263">
        <f>O290*H290</f>
        <v>0</v>
      </c>
      <c r="Q290" s="263">
        <v>0</v>
      </c>
      <c r="R290" s="263">
        <f>Q290*H290</f>
        <v>0</v>
      </c>
      <c r="S290" s="263">
        <v>0</v>
      </c>
      <c r="T290" s="264">
        <f>S290*H290</f>
        <v>0</v>
      </c>
      <c r="AR290" s="265" t="s">
        <v>197</v>
      </c>
      <c r="AT290" s="265" t="s">
        <v>193</v>
      </c>
      <c r="AU290" s="265" t="s">
        <v>83</v>
      </c>
      <c r="AY290" s="17" t="s">
        <v>190</v>
      </c>
      <c r="BE290" s="149">
        <f>IF(N290="základní",J290,0)</f>
        <v>0</v>
      </c>
      <c r="BF290" s="149">
        <f>IF(N290="snížená",J290,0)</f>
        <v>0</v>
      </c>
      <c r="BG290" s="149">
        <f>IF(N290="zákl. přenesená",J290,0)</f>
        <v>0</v>
      </c>
      <c r="BH290" s="149">
        <f>IF(N290="sníž. přenesená",J290,0)</f>
        <v>0</v>
      </c>
      <c r="BI290" s="149">
        <f>IF(N290="nulová",J290,0)</f>
        <v>0</v>
      </c>
      <c r="BJ290" s="17" t="s">
        <v>83</v>
      </c>
      <c r="BK290" s="149">
        <f>ROUND(I290*H290,2)</f>
        <v>0</v>
      </c>
      <c r="BL290" s="17" t="s">
        <v>197</v>
      </c>
      <c r="BM290" s="265" t="s">
        <v>2696</v>
      </c>
    </row>
    <row r="291" spans="2:65" s="1" customFormat="1" ht="16.5" customHeight="1">
      <c r="B291" s="40"/>
      <c r="C291" s="254" t="s">
        <v>1820</v>
      </c>
      <c r="D291" s="254" t="s">
        <v>193</v>
      </c>
      <c r="E291" s="255" t="s">
        <v>1733</v>
      </c>
      <c r="F291" s="256" t="s">
        <v>2697</v>
      </c>
      <c r="G291" s="257" t="s">
        <v>273</v>
      </c>
      <c r="H291" s="258">
        <v>0.2</v>
      </c>
      <c r="I291" s="259"/>
      <c r="J291" s="260">
        <f>ROUND(I291*H291,2)</f>
        <v>0</v>
      </c>
      <c r="K291" s="256" t="s">
        <v>1</v>
      </c>
      <c r="L291" s="42"/>
      <c r="M291" s="261" t="s">
        <v>1</v>
      </c>
      <c r="N291" s="262" t="s">
        <v>41</v>
      </c>
      <c r="O291" s="88"/>
      <c r="P291" s="263">
        <f>O291*H291</f>
        <v>0</v>
      </c>
      <c r="Q291" s="263">
        <v>0</v>
      </c>
      <c r="R291" s="263">
        <f>Q291*H291</f>
        <v>0</v>
      </c>
      <c r="S291" s="263">
        <v>0</v>
      </c>
      <c r="T291" s="264">
        <f>S291*H291</f>
        <v>0</v>
      </c>
      <c r="AR291" s="265" t="s">
        <v>197</v>
      </c>
      <c r="AT291" s="265" t="s">
        <v>193</v>
      </c>
      <c r="AU291" s="265" t="s">
        <v>83</v>
      </c>
      <c r="AY291" s="17" t="s">
        <v>190</v>
      </c>
      <c r="BE291" s="149">
        <f>IF(N291="základní",J291,0)</f>
        <v>0</v>
      </c>
      <c r="BF291" s="149">
        <f>IF(N291="snížená",J291,0)</f>
        <v>0</v>
      </c>
      <c r="BG291" s="149">
        <f>IF(N291="zákl. přenesená",J291,0)</f>
        <v>0</v>
      </c>
      <c r="BH291" s="149">
        <f>IF(N291="sníž. přenesená",J291,0)</f>
        <v>0</v>
      </c>
      <c r="BI291" s="149">
        <f>IF(N291="nulová",J291,0)</f>
        <v>0</v>
      </c>
      <c r="BJ291" s="17" t="s">
        <v>83</v>
      </c>
      <c r="BK291" s="149">
        <f>ROUND(I291*H291,2)</f>
        <v>0</v>
      </c>
      <c r="BL291" s="17" t="s">
        <v>197</v>
      </c>
      <c r="BM291" s="265" t="s">
        <v>2698</v>
      </c>
    </row>
    <row r="292" spans="2:63" s="11" customFormat="1" ht="25.9" customHeight="1">
      <c r="B292" s="238"/>
      <c r="C292" s="239"/>
      <c r="D292" s="240" t="s">
        <v>75</v>
      </c>
      <c r="E292" s="241" t="s">
        <v>2699</v>
      </c>
      <c r="F292" s="241" t="s">
        <v>1152</v>
      </c>
      <c r="G292" s="239"/>
      <c r="H292" s="239"/>
      <c r="I292" s="242"/>
      <c r="J292" s="243">
        <f>BK292</f>
        <v>0</v>
      </c>
      <c r="K292" s="239"/>
      <c r="L292" s="244"/>
      <c r="M292" s="245"/>
      <c r="N292" s="246"/>
      <c r="O292" s="246"/>
      <c r="P292" s="247">
        <f>SUM(P293:P304)</f>
        <v>0</v>
      </c>
      <c r="Q292" s="246"/>
      <c r="R292" s="247">
        <f>SUM(R293:R304)</f>
        <v>0</v>
      </c>
      <c r="S292" s="246"/>
      <c r="T292" s="248">
        <f>SUM(T293:T304)</f>
        <v>0</v>
      </c>
      <c r="AR292" s="249" t="s">
        <v>83</v>
      </c>
      <c r="AT292" s="250" t="s">
        <v>75</v>
      </c>
      <c r="AU292" s="250" t="s">
        <v>76</v>
      </c>
      <c r="AY292" s="249" t="s">
        <v>190</v>
      </c>
      <c r="BK292" s="251">
        <f>SUM(BK293:BK304)</f>
        <v>0</v>
      </c>
    </row>
    <row r="293" spans="2:65" s="1" customFormat="1" ht="16.5" customHeight="1">
      <c r="B293" s="40"/>
      <c r="C293" s="254" t="s">
        <v>1826</v>
      </c>
      <c r="D293" s="254" t="s">
        <v>193</v>
      </c>
      <c r="E293" s="255" t="s">
        <v>1737</v>
      </c>
      <c r="F293" s="256" t="s">
        <v>1153</v>
      </c>
      <c r="G293" s="257" t="s">
        <v>1154</v>
      </c>
      <c r="H293" s="258">
        <v>43.5</v>
      </c>
      <c r="I293" s="259"/>
      <c r="J293" s="260">
        <f>ROUND(I293*H293,2)</f>
        <v>0</v>
      </c>
      <c r="K293" s="256" t="s">
        <v>1</v>
      </c>
      <c r="L293" s="42"/>
      <c r="M293" s="261" t="s">
        <v>1</v>
      </c>
      <c r="N293" s="262" t="s">
        <v>41</v>
      </c>
      <c r="O293" s="88"/>
      <c r="P293" s="263">
        <f>O293*H293</f>
        <v>0</v>
      </c>
      <c r="Q293" s="263">
        <v>0</v>
      </c>
      <c r="R293" s="263">
        <f>Q293*H293</f>
        <v>0</v>
      </c>
      <c r="S293" s="263">
        <v>0</v>
      </c>
      <c r="T293" s="264">
        <f>S293*H293</f>
        <v>0</v>
      </c>
      <c r="AR293" s="265" t="s">
        <v>197</v>
      </c>
      <c r="AT293" s="265" t="s">
        <v>193</v>
      </c>
      <c r="AU293" s="265" t="s">
        <v>83</v>
      </c>
      <c r="AY293" s="17" t="s">
        <v>190</v>
      </c>
      <c r="BE293" s="149">
        <f>IF(N293="základní",J293,0)</f>
        <v>0</v>
      </c>
      <c r="BF293" s="149">
        <f>IF(N293="snížená",J293,0)</f>
        <v>0</v>
      </c>
      <c r="BG293" s="149">
        <f>IF(N293="zákl. přenesená",J293,0)</f>
        <v>0</v>
      </c>
      <c r="BH293" s="149">
        <f>IF(N293="sníž. přenesená",J293,0)</f>
        <v>0</v>
      </c>
      <c r="BI293" s="149">
        <f>IF(N293="nulová",J293,0)</f>
        <v>0</v>
      </c>
      <c r="BJ293" s="17" t="s">
        <v>83</v>
      </c>
      <c r="BK293" s="149">
        <f>ROUND(I293*H293,2)</f>
        <v>0</v>
      </c>
      <c r="BL293" s="17" t="s">
        <v>197</v>
      </c>
      <c r="BM293" s="265" t="s">
        <v>2700</v>
      </c>
    </row>
    <row r="294" spans="2:65" s="1" customFormat="1" ht="16.5" customHeight="1">
      <c r="B294" s="40"/>
      <c r="C294" s="254" t="s">
        <v>1831</v>
      </c>
      <c r="D294" s="254" t="s">
        <v>193</v>
      </c>
      <c r="E294" s="255" t="s">
        <v>1743</v>
      </c>
      <c r="F294" s="256" t="s">
        <v>2701</v>
      </c>
      <c r="G294" s="257" t="s">
        <v>1154</v>
      </c>
      <c r="H294" s="258">
        <v>3</v>
      </c>
      <c r="I294" s="259"/>
      <c r="J294" s="260">
        <f>ROUND(I294*H294,2)</f>
        <v>0</v>
      </c>
      <c r="K294" s="256" t="s">
        <v>1</v>
      </c>
      <c r="L294" s="42"/>
      <c r="M294" s="261" t="s">
        <v>1</v>
      </c>
      <c r="N294" s="262" t="s">
        <v>41</v>
      </c>
      <c r="O294" s="88"/>
      <c r="P294" s="263">
        <f>O294*H294</f>
        <v>0</v>
      </c>
      <c r="Q294" s="263">
        <v>0</v>
      </c>
      <c r="R294" s="263">
        <f>Q294*H294</f>
        <v>0</v>
      </c>
      <c r="S294" s="263">
        <v>0</v>
      </c>
      <c r="T294" s="264">
        <f>S294*H294</f>
        <v>0</v>
      </c>
      <c r="AR294" s="265" t="s">
        <v>197</v>
      </c>
      <c r="AT294" s="265" t="s">
        <v>193</v>
      </c>
      <c r="AU294" s="265" t="s">
        <v>83</v>
      </c>
      <c r="AY294" s="17" t="s">
        <v>190</v>
      </c>
      <c r="BE294" s="149">
        <f>IF(N294="základní",J294,0)</f>
        <v>0</v>
      </c>
      <c r="BF294" s="149">
        <f>IF(N294="snížená",J294,0)</f>
        <v>0</v>
      </c>
      <c r="BG294" s="149">
        <f>IF(N294="zákl. přenesená",J294,0)</f>
        <v>0</v>
      </c>
      <c r="BH294" s="149">
        <f>IF(N294="sníž. přenesená",J294,0)</f>
        <v>0</v>
      </c>
      <c r="BI294" s="149">
        <f>IF(N294="nulová",J294,0)</f>
        <v>0</v>
      </c>
      <c r="BJ294" s="17" t="s">
        <v>83</v>
      </c>
      <c r="BK294" s="149">
        <f>ROUND(I294*H294,2)</f>
        <v>0</v>
      </c>
      <c r="BL294" s="17" t="s">
        <v>197</v>
      </c>
      <c r="BM294" s="265" t="s">
        <v>2702</v>
      </c>
    </row>
    <row r="295" spans="2:65" s="1" customFormat="1" ht="24" customHeight="1">
      <c r="B295" s="40"/>
      <c r="C295" s="254" t="s">
        <v>1835</v>
      </c>
      <c r="D295" s="254" t="s">
        <v>193</v>
      </c>
      <c r="E295" s="255" t="s">
        <v>1747</v>
      </c>
      <c r="F295" s="256" t="s">
        <v>2703</v>
      </c>
      <c r="G295" s="257" t="s">
        <v>1154</v>
      </c>
      <c r="H295" s="258">
        <v>24</v>
      </c>
      <c r="I295" s="259"/>
      <c r="J295" s="260">
        <f>ROUND(I295*H295,2)</f>
        <v>0</v>
      </c>
      <c r="K295" s="256" t="s">
        <v>1</v>
      </c>
      <c r="L295" s="42"/>
      <c r="M295" s="261" t="s">
        <v>1</v>
      </c>
      <c r="N295" s="262" t="s">
        <v>41</v>
      </c>
      <c r="O295" s="88"/>
      <c r="P295" s="263">
        <f>O295*H295</f>
        <v>0</v>
      </c>
      <c r="Q295" s="263">
        <v>0</v>
      </c>
      <c r="R295" s="263">
        <f>Q295*H295</f>
        <v>0</v>
      </c>
      <c r="S295" s="263">
        <v>0</v>
      </c>
      <c r="T295" s="264">
        <f>S295*H295</f>
        <v>0</v>
      </c>
      <c r="AR295" s="265" t="s">
        <v>197</v>
      </c>
      <c r="AT295" s="265" t="s">
        <v>193</v>
      </c>
      <c r="AU295" s="265" t="s">
        <v>83</v>
      </c>
      <c r="AY295" s="17" t="s">
        <v>190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17" t="s">
        <v>83</v>
      </c>
      <c r="BK295" s="149">
        <f>ROUND(I295*H295,2)</f>
        <v>0</v>
      </c>
      <c r="BL295" s="17" t="s">
        <v>197</v>
      </c>
      <c r="BM295" s="265" t="s">
        <v>2704</v>
      </c>
    </row>
    <row r="296" spans="2:65" s="1" customFormat="1" ht="16.5" customHeight="1">
      <c r="B296" s="40"/>
      <c r="C296" s="254" t="s">
        <v>1857</v>
      </c>
      <c r="D296" s="254" t="s">
        <v>193</v>
      </c>
      <c r="E296" s="255" t="s">
        <v>1752</v>
      </c>
      <c r="F296" s="256" t="s">
        <v>2705</v>
      </c>
      <c r="G296" s="257" t="s">
        <v>1154</v>
      </c>
      <c r="H296" s="258">
        <v>5</v>
      </c>
      <c r="I296" s="259"/>
      <c r="J296" s="260">
        <f>ROUND(I296*H296,2)</f>
        <v>0</v>
      </c>
      <c r="K296" s="256" t="s">
        <v>1</v>
      </c>
      <c r="L296" s="42"/>
      <c r="M296" s="261" t="s">
        <v>1</v>
      </c>
      <c r="N296" s="262" t="s">
        <v>41</v>
      </c>
      <c r="O296" s="88"/>
      <c r="P296" s="263">
        <f>O296*H296</f>
        <v>0</v>
      </c>
      <c r="Q296" s="263">
        <v>0</v>
      </c>
      <c r="R296" s="263">
        <f>Q296*H296</f>
        <v>0</v>
      </c>
      <c r="S296" s="263">
        <v>0</v>
      </c>
      <c r="T296" s="264">
        <f>S296*H296</f>
        <v>0</v>
      </c>
      <c r="AR296" s="265" t="s">
        <v>197</v>
      </c>
      <c r="AT296" s="265" t="s">
        <v>193</v>
      </c>
      <c r="AU296" s="265" t="s">
        <v>83</v>
      </c>
      <c r="AY296" s="17" t="s">
        <v>190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83</v>
      </c>
      <c r="BK296" s="149">
        <f>ROUND(I296*H296,2)</f>
        <v>0</v>
      </c>
      <c r="BL296" s="17" t="s">
        <v>197</v>
      </c>
      <c r="BM296" s="265" t="s">
        <v>2706</v>
      </c>
    </row>
    <row r="297" spans="2:65" s="1" customFormat="1" ht="24" customHeight="1">
      <c r="B297" s="40"/>
      <c r="C297" s="254" t="s">
        <v>1866</v>
      </c>
      <c r="D297" s="254" t="s">
        <v>193</v>
      </c>
      <c r="E297" s="255" t="s">
        <v>1756</v>
      </c>
      <c r="F297" s="256" t="s">
        <v>2707</v>
      </c>
      <c r="G297" s="257" t="s">
        <v>1154</v>
      </c>
      <c r="H297" s="258">
        <v>16</v>
      </c>
      <c r="I297" s="259"/>
      <c r="J297" s="260">
        <f>ROUND(I297*H297,2)</f>
        <v>0</v>
      </c>
      <c r="K297" s="256" t="s">
        <v>1</v>
      </c>
      <c r="L297" s="42"/>
      <c r="M297" s="261" t="s">
        <v>1</v>
      </c>
      <c r="N297" s="262" t="s">
        <v>41</v>
      </c>
      <c r="O297" s="88"/>
      <c r="P297" s="263">
        <f>O297*H297</f>
        <v>0</v>
      </c>
      <c r="Q297" s="263">
        <v>0</v>
      </c>
      <c r="R297" s="263">
        <f>Q297*H297</f>
        <v>0</v>
      </c>
      <c r="S297" s="263">
        <v>0</v>
      </c>
      <c r="T297" s="264">
        <f>S297*H297</f>
        <v>0</v>
      </c>
      <c r="AR297" s="265" t="s">
        <v>197</v>
      </c>
      <c r="AT297" s="265" t="s">
        <v>193</v>
      </c>
      <c r="AU297" s="265" t="s">
        <v>83</v>
      </c>
      <c r="AY297" s="17" t="s">
        <v>190</v>
      </c>
      <c r="BE297" s="149">
        <f>IF(N297="základní",J297,0)</f>
        <v>0</v>
      </c>
      <c r="BF297" s="149">
        <f>IF(N297="snížená",J297,0)</f>
        <v>0</v>
      </c>
      <c r="BG297" s="149">
        <f>IF(N297="zákl. přenesená",J297,0)</f>
        <v>0</v>
      </c>
      <c r="BH297" s="149">
        <f>IF(N297="sníž. přenesená",J297,0)</f>
        <v>0</v>
      </c>
      <c r="BI297" s="149">
        <f>IF(N297="nulová",J297,0)</f>
        <v>0</v>
      </c>
      <c r="BJ297" s="17" t="s">
        <v>83</v>
      </c>
      <c r="BK297" s="149">
        <f>ROUND(I297*H297,2)</f>
        <v>0</v>
      </c>
      <c r="BL297" s="17" t="s">
        <v>197</v>
      </c>
      <c r="BM297" s="265" t="s">
        <v>2708</v>
      </c>
    </row>
    <row r="298" spans="2:65" s="1" customFormat="1" ht="24" customHeight="1">
      <c r="B298" s="40"/>
      <c r="C298" s="254" t="s">
        <v>1874</v>
      </c>
      <c r="D298" s="254" t="s">
        <v>193</v>
      </c>
      <c r="E298" s="255" t="s">
        <v>1761</v>
      </c>
      <c r="F298" s="256" t="s">
        <v>2709</v>
      </c>
      <c r="G298" s="257" t="s">
        <v>1154</v>
      </c>
      <c r="H298" s="258">
        <v>8</v>
      </c>
      <c r="I298" s="259"/>
      <c r="J298" s="260">
        <f>ROUND(I298*H298,2)</f>
        <v>0</v>
      </c>
      <c r="K298" s="256" t="s">
        <v>1</v>
      </c>
      <c r="L298" s="42"/>
      <c r="M298" s="261" t="s">
        <v>1</v>
      </c>
      <c r="N298" s="262" t="s">
        <v>41</v>
      </c>
      <c r="O298" s="88"/>
      <c r="P298" s="263">
        <f>O298*H298</f>
        <v>0</v>
      </c>
      <c r="Q298" s="263">
        <v>0</v>
      </c>
      <c r="R298" s="263">
        <f>Q298*H298</f>
        <v>0</v>
      </c>
      <c r="S298" s="263">
        <v>0</v>
      </c>
      <c r="T298" s="264">
        <f>S298*H298</f>
        <v>0</v>
      </c>
      <c r="AR298" s="265" t="s">
        <v>197</v>
      </c>
      <c r="AT298" s="265" t="s">
        <v>193</v>
      </c>
      <c r="AU298" s="265" t="s">
        <v>83</v>
      </c>
      <c r="AY298" s="17" t="s">
        <v>190</v>
      </c>
      <c r="BE298" s="149">
        <f>IF(N298="základní",J298,0)</f>
        <v>0</v>
      </c>
      <c r="BF298" s="149">
        <f>IF(N298="snížená",J298,0)</f>
        <v>0</v>
      </c>
      <c r="BG298" s="149">
        <f>IF(N298="zákl. přenesená",J298,0)</f>
        <v>0</v>
      </c>
      <c r="BH298" s="149">
        <f>IF(N298="sníž. přenesená",J298,0)</f>
        <v>0</v>
      </c>
      <c r="BI298" s="149">
        <f>IF(N298="nulová",J298,0)</f>
        <v>0</v>
      </c>
      <c r="BJ298" s="17" t="s">
        <v>83</v>
      </c>
      <c r="BK298" s="149">
        <f>ROUND(I298*H298,2)</f>
        <v>0</v>
      </c>
      <c r="BL298" s="17" t="s">
        <v>197</v>
      </c>
      <c r="BM298" s="265" t="s">
        <v>2710</v>
      </c>
    </row>
    <row r="299" spans="2:65" s="1" customFormat="1" ht="24" customHeight="1">
      <c r="B299" s="40"/>
      <c r="C299" s="254" t="s">
        <v>1878</v>
      </c>
      <c r="D299" s="254" t="s">
        <v>193</v>
      </c>
      <c r="E299" s="255" t="s">
        <v>1767</v>
      </c>
      <c r="F299" s="256" t="s">
        <v>2711</v>
      </c>
      <c r="G299" s="257" t="s">
        <v>1154</v>
      </c>
      <c r="H299" s="258">
        <v>16</v>
      </c>
      <c r="I299" s="259"/>
      <c r="J299" s="260">
        <f>ROUND(I299*H299,2)</f>
        <v>0</v>
      </c>
      <c r="K299" s="256" t="s">
        <v>1</v>
      </c>
      <c r="L299" s="42"/>
      <c r="M299" s="261" t="s">
        <v>1</v>
      </c>
      <c r="N299" s="262" t="s">
        <v>41</v>
      </c>
      <c r="O299" s="88"/>
      <c r="P299" s="263">
        <f>O299*H299</f>
        <v>0</v>
      </c>
      <c r="Q299" s="263">
        <v>0</v>
      </c>
      <c r="R299" s="263">
        <f>Q299*H299</f>
        <v>0</v>
      </c>
      <c r="S299" s="263">
        <v>0</v>
      </c>
      <c r="T299" s="264">
        <f>S299*H299</f>
        <v>0</v>
      </c>
      <c r="AR299" s="265" t="s">
        <v>197</v>
      </c>
      <c r="AT299" s="265" t="s">
        <v>193</v>
      </c>
      <c r="AU299" s="265" t="s">
        <v>83</v>
      </c>
      <c r="AY299" s="17" t="s">
        <v>190</v>
      </c>
      <c r="BE299" s="149">
        <f>IF(N299="základní",J299,0)</f>
        <v>0</v>
      </c>
      <c r="BF299" s="149">
        <f>IF(N299="snížená",J299,0)</f>
        <v>0</v>
      </c>
      <c r="BG299" s="149">
        <f>IF(N299="zákl. přenesená",J299,0)</f>
        <v>0</v>
      </c>
      <c r="BH299" s="149">
        <f>IF(N299="sníž. přenesená",J299,0)</f>
        <v>0</v>
      </c>
      <c r="BI299" s="149">
        <f>IF(N299="nulová",J299,0)</f>
        <v>0</v>
      </c>
      <c r="BJ299" s="17" t="s">
        <v>83</v>
      </c>
      <c r="BK299" s="149">
        <f>ROUND(I299*H299,2)</f>
        <v>0</v>
      </c>
      <c r="BL299" s="17" t="s">
        <v>197</v>
      </c>
      <c r="BM299" s="265" t="s">
        <v>2712</v>
      </c>
    </row>
    <row r="300" spans="2:65" s="1" customFormat="1" ht="16.5" customHeight="1">
      <c r="B300" s="40"/>
      <c r="C300" s="254" t="s">
        <v>1882</v>
      </c>
      <c r="D300" s="254" t="s">
        <v>193</v>
      </c>
      <c r="E300" s="255" t="s">
        <v>1785</v>
      </c>
      <c r="F300" s="256" t="s">
        <v>2713</v>
      </c>
      <c r="G300" s="257" t="s">
        <v>1154</v>
      </c>
      <c r="H300" s="258">
        <v>12</v>
      </c>
      <c r="I300" s="259"/>
      <c r="J300" s="260">
        <f>ROUND(I300*H300,2)</f>
        <v>0</v>
      </c>
      <c r="K300" s="256" t="s">
        <v>1</v>
      </c>
      <c r="L300" s="42"/>
      <c r="M300" s="261" t="s">
        <v>1</v>
      </c>
      <c r="N300" s="262" t="s">
        <v>41</v>
      </c>
      <c r="O300" s="88"/>
      <c r="P300" s="263">
        <f>O300*H300</f>
        <v>0</v>
      </c>
      <c r="Q300" s="263">
        <v>0</v>
      </c>
      <c r="R300" s="263">
        <f>Q300*H300</f>
        <v>0</v>
      </c>
      <c r="S300" s="263">
        <v>0</v>
      </c>
      <c r="T300" s="264">
        <f>S300*H300</f>
        <v>0</v>
      </c>
      <c r="AR300" s="265" t="s">
        <v>197</v>
      </c>
      <c r="AT300" s="265" t="s">
        <v>193</v>
      </c>
      <c r="AU300" s="265" t="s">
        <v>83</v>
      </c>
      <c r="AY300" s="17" t="s">
        <v>190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83</v>
      </c>
      <c r="BK300" s="149">
        <f>ROUND(I300*H300,2)</f>
        <v>0</v>
      </c>
      <c r="BL300" s="17" t="s">
        <v>197</v>
      </c>
      <c r="BM300" s="265" t="s">
        <v>2714</v>
      </c>
    </row>
    <row r="301" spans="2:65" s="1" customFormat="1" ht="24" customHeight="1">
      <c r="B301" s="40"/>
      <c r="C301" s="254" t="s">
        <v>1886</v>
      </c>
      <c r="D301" s="254" t="s">
        <v>193</v>
      </c>
      <c r="E301" s="255" t="s">
        <v>1790</v>
      </c>
      <c r="F301" s="256" t="s">
        <v>2715</v>
      </c>
      <c r="G301" s="257" t="s">
        <v>1154</v>
      </c>
      <c r="H301" s="258">
        <v>8</v>
      </c>
      <c r="I301" s="259"/>
      <c r="J301" s="260">
        <f>ROUND(I301*H301,2)</f>
        <v>0</v>
      </c>
      <c r="K301" s="256" t="s">
        <v>1</v>
      </c>
      <c r="L301" s="42"/>
      <c r="M301" s="261" t="s">
        <v>1</v>
      </c>
      <c r="N301" s="262" t="s">
        <v>41</v>
      </c>
      <c r="O301" s="88"/>
      <c r="P301" s="263">
        <f>O301*H301</f>
        <v>0</v>
      </c>
      <c r="Q301" s="263">
        <v>0</v>
      </c>
      <c r="R301" s="263">
        <f>Q301*H301</f>
        <v>0</v>
      </c>
      <c r="S301" s="263">
        <v>0</v>
      </c>
      <c r="T301" s="264">
        <f>S301*H301</f>
        <v>0</v>
      </c>
      <c r="AR301" s="265" t="s">
        <v>197</v>
      </c>
      <c r="AT301" s="265" t="s">
        <v>193</v>
      </c>
      <c r="AU301" s="265" t="s">
        <v>83</v>
      </c>
      <c r="AY301" s="17" t="s">
        <v>190</v>
      </c>
      <c r="BE301" s="149">
        <f>IF(N301="základní",J301,0)</f>
        <v>0</v>
      </c>
      <c r="BF301" s="149">
        <f>IF(N301="snížená",J301,0)</f>
        <v>0</v>
      </c>
      <c r="BG301" s="149">
        <f>IF(N301="zákl. přenesená",J301,0)</f>
        <v>0</v>
      </c>
      <c r="BH301" s="149">
        <f>IF(N301="sníž. přenesená",J301,0)</f>
        <v>0</v>
      </c>
      <c r="BI301" s="149">
        <f>IF(N301="nulová",J301,0)</f>
        <v>0</v>
      </c>
      <c r="BJ301" s="17" t="s">
        <v>83</v>
      </c>
      <c r="BK301" s="149">
        <f>ROUND(I301*H301,2)</f>
        <v>0</v>
      </c>
      <c r="BL301" s="17" t="s">
        <v>197</v>
      </c>
      <c r="BM301" s="265" t="s">
        <v>2716</v>
      </c>
    </row>
    <row r="302" spans="2:65" s="1" customFormat="1" ht="24" customHeight="1">
      <c r="B302" s="40"/>
      <c r="C302" s="254" t="s">
        <v>1892</v>
      </c>
      <c r="D302" s="254" t="s">
        <v>193</v>
      </c>
      <c r="E302" s="255" t="s">
        <v>1794</v>
      </c>
      <c r="F302" s="256" t="s">
        <v>2717</v>
      </c>
      <c r="G302" s="257" t="s">
        <v>1154</v>
      </c>
      <c r="H302" s="258">
        <v>16</v>
      </c>
      <c r="I302" s="259"/>
      <c r="J302" s="260">
        <f>ROUND(I302*H302,2)</f>
        <v>0</v>
      </c>
      <c r="K302" s="256" t="s">
        <v>1</v>
      </c>
      <c r="L302" s="42"/>
      <c r="M302" s="261" t="s">
        <v>1</v>
      </c>
      <c r="N302" s="262" t="s">
        <v>41</v>
      </c>
      <c r="O302" s="88"/>
      <c r="P302" s="263">
        <f>O302*H302</f>
        <v>0</v>
      </c>
      <c r="Q302" s="263">
        <v>0</v>
      </c>
      <c r="R302" s="263">
        <f>Q302*H302</f>
        <v>0</v>
      </c>
      <c r="S302" s="263">
        <v>0</v>
      </c>
      <c r="T302" s="264">
        <f>S302*H302</f>
        <v>0</v>
      </c>
      <c r="AR302" s="265" t="s">
        <v>197</v>
      </c>
      <c r="AT302" s="265" t="s">
        <v>193</v>
      </c>
      <c r="AU302" s="265" t="s">
        <v>83</v>
      </c>
      <c r="AY302" s="17" t="s">
        <v>190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83</v>
      </c>
      <c r="BK302" s="149">
        <f>ROUND(I302*H302,2)</f>
        <v>0</v>
      </c>
      <c r="BL302" s="17" t="s">
        <v>197</v>
      </c>
      <c r="BM302" s="265" t="s">
        <v>2718</v>
      </c>
    </row>
    <row r="303" spans="2:65" s="1" customFormat="1" ht="24" customHeight="1">
      <c r="B303" s="40"/>
      <c r="C303" s="254" t="s">
        <v>1903</v>
      </c>
      <c r="D303" s="254" t="s">
        <v>193</v>
      </c>
      <c r="E303" s="255" t="s">
        <v>1799</v>
      </c>
      <c r="F303" s="256" t="s">
        <v>2719</v>
      </c>
      <c r="G303" s="257" t="s">
        <v>1154</v>
      </c>
      <c r="H303" s="258">
        <v>8</v>
      </c>
      <c r="I303" s="259"/>
      <c r="J303" s="260">
        <f>ROUND(I303*H303,2)</f>
        <v>0</v>
      </c>
      <c r="K303" s="256" t="s">
        <v>1</v>
      </c>
      <c r="L303" s="42"/>
      <c r="M303" s="261" t="s">
        <v>1</v>
      </c>
      <c r="N303" s="262" t="s">
        <v>41</v>
      </c>
      <c r="O303" s="88"/>
      <c r="P303" s="263">
        <f>O303*H303</f>
        <v>0</v>
      </c>
      <c r="Q303" s="263">
        <v>0</v>
      </c>
      <c r="R303" s="263">
        <f>Q303*H303</f>
        <v>0</v>
      </c>
      <c r="S303" s="263">
        <v>0</v>
      </c>
      <c r="T303" s="264">
        <f>S303*H303</f>
        <v>0</v>
      </c>
      <c r="AR303" s="265" t="s">
        <v>197</v>
      </c>
      <c r="AT303" s="265" t="s">
        <v>193</v>
      </c>
      <c r="AU303" s="265" t="s">
        <v>83</v>
      </c>
      <c r="AY303" s="17" t="s">
        <v>190</v>
      </c>
      <c r="BE303" s="149">
        <f>IF(N303="základní",J303,0)</f>
        <v>0</v>
      </c>
      <c r="BF303" s="149">
        <f>IF(N303="snížená",J303,0)</f>
        <v>0</v>
      </c>
      <c r="BG303" s="149">
        <f>IF(N303="zákl. přenesená",J303,0)</f>
        <v>0</v>
      </c>
      <c r="BH303" s="149">
        <f>IF(N303="sníž. přenesená",J303,0)</f>
        <v>0</v>
      </c>
      <c r="BI303" s="149">
        <f>IF(N303="nulová",J303,0)</f>
        <v>0</v>
      </c>
      <c r="BJ303" s="17" t="s">
        <v>83</v>
      </c>
      <c r="BK303" s="149">
        <f>ROUND(I303*H303,2)</f>
        <v>0</v>
      </c>
      <c r="BL303" s="17" t="s">
        <v>197</v>
      </c>
      <c r="BM303" s="265" t="s">
        <v>2720</v>
      </c>
    </row>
    <row r="304" spans="2:65" s="1" customFormat="1" ht="16.5" customHeight="1">
      <c r="B304" s="40"/>
      <c r="C304" s="254" t="s">
        <v>1905</v>
      </c>
      <c r="D304" s="254" t="s">
        <v>193</v>
      </c>
      <c r="E304" s="255" t="s">
        <v>1803</v>
      </c>
      <c r="F304" s="256" t="s">
        <v>1156</v>
      </c>
      <c r="G304" s="257" t="s">
        <v>1154</v>
      </c>
      <c r="H304" s="258">
        <v>48</v>
      </c>
      <c r="I304" s="259"/>
      <c r="J304" s="260">
        <f>ROUND(I304*H304,2)</f>
        <v>0</v>
      </c>
      <c r="K304" s="256" t="s">
        <v>1</v>
      </c>
      <c r="L304" s="42"/>
      <c r="M304" s="320" t="s">
        <v>1</v>
      </c>
      <c r="N304" s="321" t="s">
        <v>41</v>
      </c>
      <c r="O304" s="322"/>
      <c r="P304" s="323">
        <f>O304*H304</f>
        <v>0</v>
      </c>
      <c r="Q304" s="323">
        <v>0</v>
      </c>
      <c r="R304" s="323">
        <f>Q304*H304</f>
        <v>0</v>
      </c>
      <c r="S304" s="323">
        <v>0</v>
      </c>
      <c r="T304" s="324">
        <f>S304*H304</f>
        <v>0</v>
      </c>
      <c r="AR304" s="265" t="s">
        <v>197</v>
      </c>
      <c r="AT304" s="265" t="s">
        <v>193</v>
      </c>
      <c r="AU304" s="265" t="s">
        <v>83</v>
      </c>
      <c r="AY304" s="17" t="s">
        <v>190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7" t="s">
        <v>83</v>
      </c>
      <c r="BK304" s="149">
        <f>ROUND(I304*H304,2)</f>
        <v>0</v>
      </c>
      <c r="BL304" s="17" t="s">
        <v>197</v>
      </c>
      <c r="BM304" s="265" t="s">
        <v>2721</v>
      </c>
    </row>
    <row r="305" spans="2:12" s="1" customFormat="1" ht="6.95" customHeight="1">
      <c r="B305" s="63"/>
      <c r="C305" s="64"/>
      <c r="D305" s="64"/>
      <c r="E305" s="64"/>
      <c r="F305" s="64"/>
      <c r="G305" s="64"/>
      <c r="H305" s="64"/>
      <c r="I305" s="199"/>
      <c r="J305" s="64"/>
      <c r="K305" s="64"/>
      <c r="L305" s="42"/>
    </row>
  </sheetData>
  <sheetProtection password="CC35" sheet="1" objects="1" scenarios="1" formatColumns="0" formatRows="0" autoFilter="0"/>
  <autoFilter ref="C139:K304"/>
  <mergeCells count="17">
    <mergeCell ref="E132:H132"/>
    <mergeCell ref="E85:H85"/>
    <mergeCell ref="E87:H87"/>
    <mergeCell ref="E89:H89"/>
    <mergeCell ref="D112:F112"/>
    <mergeCell ref="D113:F113"/>
    <mergeCell ref="D114:F114"/>
    <mergeCell ref="D115:F115"/>
    <mergeCell ref="D116:F116"/>
    <mergeCell ref="E128:H128"/>
    <mergeCell ref="E130:H130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121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>
      <c r="B8" s="20"/>
      <c r="D8" s="162" t="s">
        <v>138</v>
      </c>
      <c r="L8" s="20"/>
    </row>
    <row r="9" spans="2:12" ht="16.5" customHeight="1">
      <c r="B9" s="20"/>
      <c r="E9" s="163" t="s">
        <v>1158</v>
      </c>
      <c r="L9" s="20"/>
    </row>
    <row r="10" spans="2:12" ht="12" customHeight="1">
      <c r="B10" s="20"/>
      <c r="D10" s="162" t="s">
        <v>140</v>
      </c>
      <c r="L10" s="20"/>
    </row>
    <row r="11" spans="2:12" s="1" customFormat="1" ht="16.5" customHeight="1">
      <c r="B11" s="42"/>
      <c r="E11" s="178" t="s">
        <v>2722</v>
      </c>
      <c r="F11" s="1"/>
      <c r="G11" s="1"/>
      <c r="H11" s="1"/>
      <c r="I11" s="164"/>
      <c r="L11" s="42"/>
    </row>
    <row r="12" spans="2:12" s="1" customFormat="1" ht="12" customHeight="1">
      <c r="B12" s="42"/>
      <c r="D12" s="162" t="s">
        <v>2723</v>
      </c>
      <c r="I12" s="164"/>
      <c r="L12" s="42"/>
    </row>
    <row r="13" spans="2:12" s="1" customFormat="1" ht="36.95" customHeight="1">
      <c r="B13" s="42"/>
      <c r="E13" s="165" t="s">
        <v>2724</v>
      </c>
      <c r="F13" s="1"/>
      <c r="G13" s="1"/>
      <c r="H13" s="1"/>
      <c r="I13" s="164"/>
      <c r="L13" s="42"/>
    </row>
    <row r="14" spans="2:12" s="1" customFormat="1" ht="12">
      <c r="B14" s="42"/>
      <c r="I14" s="164"/>
      <c r="L14" s="42"/>
    </row>
    <row r="15" spans="2:12" s="1" customFormat="1" ht="12" customHeight="1">
      <c r="B15" s="42"/>
      <c r="D15" s="162" t="s">
        <v>17</v>
      </c>
      <c r="F15" s="138" t="s">
        <v>1</v>
      </c>
      <c r="I15" s="166" t="s">
        <v>18</v>
      </c>
      <c r="J15" s="138" t="s">
        <v>1</v>
      </c>
      <c r="L15" s="42"/>
    </row>
    <row r="16" spans="2:12" s="1" customFormat="1" ht="12" customHeight="1">
      <c r="B16" s="42"/>
      <c r="D16" s="162" t="s">
        <v>19</v>
      </c>
      <c r="F16" s="138" t="s">
        <v>20</v>
      </c>
      <c r="I16" s="166" t="s">
        <v>21</v>
      </c>
      <c r="J16" s="167" t="str">
        <f>'Rekapitulace stavby'!AN8</f>
        <v>4. 2. 2021</v>
      </c>
      <c r="L16" s="42"/>
    </row>
    <row r="17" spans="2:12" s="1" customFormat="1" ht="10.8" customHeight="1">
      <c r="B17" s="42"/>
      <c r="I17" s="164"/>
      <c r="L17" s="42"/>
    </row>
    <row r="18" spans="2:12" s="1" customFormat="1" ht="12" customHeight="1">
      <c r="B18" s="42"/>
      <c r="D18" s="162" t="s">
        <v>23</v>
      </c>
      <c r="I18" s="166" t="s">
        <v>24</v>
      </c>
      <c r="J18" s="138" t="s">
        <v>1</v>
      </c>
      <c r="L18" s="42"/>
    </row>
    <row r="19" spans="2:12" s="1" customFormat="1" ht="18" customHeight="1">
      <c r="B19" s="42"/>
      <c r="E19" s="138" t="s">
        <v>25</v>
      </c>
      <c r="I19" s="166" t="s">
        <v>26</v>
      </c>
      <c r="J19" s="138" t="s">
        <v>1</v>
      </c>
      <c r="L19" s="42"/>
    </row>
    <row r="20" spans="2:12" s="1" customFormat="1" ht="6.95" customHeight="1">
      <c r="B20" s="42"/>
      <c r="I20" s="164"/>
      <c r="L20" s="42"/>
    </row>
    <row r="21" spans="2:12" s="1" customFormat="1" ht="12" customHeight="1">
      <c r="B21" s="42"/>
      <c r="D21" s="162" t="s">
        <v>27</v>
      </c>
      <c r="I21" s="166" t="s">
        <v>24</v>
      </c>
      <c r="J21" s="33" t="str">
        <f>'Rekapitulace stavby'!AN13</f>
        <v>Vyplň údaj</v>
      </c>
      <c r="L21" s="42"/>
    </row>
    <row r="22" spans="2:12" s="1" customFormat="1" ht="18" customHeight="1">
      <c r="B22" s="42"/>
      <c r="E22" s="33" t="str">
        <f>'Rekapitulace stavby'!E14</f>
        <v>Vyplň údaj</v>
      </c>
      <c r="F22" s="138"/>
      <c r="G22" s="138"/>
      <c r="H22" s="138"/>
      <c r="I22" s="166" t="s">
        <v>26</v>
      </c>
      <c r="J22" s="33" t="str">
        <f>'Rekapitulace stavby'!AN14</f>
        <v>Vyplň údaj</v>
      </c>
      <c r="L22" s="42"/>
    </row>
    <row r="23" spans="2:12" s="1" customFormat="1" ht="6.95" customHeight="1">
      <c r="B23" s="42"/>
      <c r="I23" s="164"/>
      <c r="L23" s="42"/>
    </row>
    <row r="24" spans="2:12" s="1" customFormat="1" ht="12" customHeight="1">
      <c r="B24" s="42"/>
      <c r="D24" s="162" t="s">
        <v>29</v>
      </c>
      <c r="I24" s="166" t="s">
        <v>24</v>
      </c>
      <c r="J24" s="138" t="s">
        <v>1</v>
      </c>
      <c r="L24" s="42"/>
    </row>
    <row r="25" spans="2:12" s="1" customFormat="1" ht="18" customHeight="1">
      <c r="B25" s="42"/>
      <c r="E25" s="138" t="s">
        <v>30</v>
      </c>
      <c r="I25" s="166" t="s">
        <v>26</v>
      </c>
      <c r="J25" s="138" t="s">
        <v>1</v>
      </c>
      <c r="L25" s="42"/>
    </row>
    <row r="26" spans="2:12" s="1" customFormat="1" ht="6.95" customHeight="1">
      <c r="B26" s="42"/>
      <c r="I26" s="164"/>
      <c r="L26" s="42"/>
    </row>
    <row r="27" spans="2:12" s="1" customFormat="1" ht="12" customHeight="1">
      <c r="B27" s="42"/>
      <c r="D27" s="162" t="s">
        <v>32</v>
      </c>
      <c r="I27" s="166" t="s">
        <v>24</v>
      </c>
      <c r="J27" s="138" t="s">
        <v>1</v>
      </c>
      <c r="L27" s="42"/>
    </row>
    <row r="28" spans="2:12" s="1" customFormat="1" ht="18" customHeight="1">
      <c r="B28" s="42"/>
      <c r="E28" s="138" t="s">
        <v>20</v>
      </c>
      <c r="I28" s="166" t="s">
        <v>26</v>
      </c>
      <c r="J28" s="138" t="s">
        <v>1</v>
      </c>
      <c r="L28" s="42"/>
    </row>
    <row r="29" spans="2:12" s="1" customFormat="1" ht="6.95" customHeight="1">
      <c r="B29" s="42"/>
      <c r="I29" s="164"/>
      <c r="L29" s="42"/>
    </row>
    <row r="30" spans="2:12" s="1" customFormat="1" ht="12" customHeight="1">
      <c r="B30" s="42"/>
      <c r="D30" s="162" t="s">
        <v>33</v>
      </c>
      <c r="I30" s="164"/>
      <c r="L30" s="42"/>
    </row>
    <row r="31" spans="2:12" s="7" customFormat="1" ht="16.5" customHeight="1">
      <c r="B31" s="168"/>
      <c r="E31" s="169" t="s">
        <v>1</v>
      </c>
      <c r="F31" s="169"/>
      <c r="G31" s="169"/>
      <c r="H31" s="169"/>
      <c r="I31" s="170"/>
      <c r="L31" s="168"/>
    </row>
    <row r="32" spans="2:12" s="1" customFormat="1" ht="6.95" customHeight="1">
      <c r="B32" s="42"/>
      <c r="I32" s="164"/>
      <c r="L32" s="42"/>
    </row>
    <row r="33" spans="2:12" s="1" customFormat="1" ht="6.95" customHeight="1">
      <c r="B33" s="42"/>
      <c r="D33" s="80"/>
      <c r="E33" s="80"/>
      <c r="F33" s="80"/>
      <c r="G33" s="80"/>
      <c r="H33" s="80"/>
      <c r="I33" s="171"/>
      <c r="J33" s="80"/>
      <c r="K33" s="80"/>
      <c r="L33" s="42"/>
    </row>
    <row r="34" spans="2:12" s="1" customFormat="1" ht="14.4" customHeight="1">
      <c r="B34" s="42"/>
      <c r="D34" s="138" t="s">
        <v>142</v>
      </c>
      <c r="I34" s="164"/>
      <c r="J34" s="172">
        <f>J100</f>
        <v>0</v>
      </c>
      <c r="L34" s="42"/>
    </row>
    <row r="35" spans="2:12" s="1" customFormat="1" ht="14.4" customHeight="1">
      <c r="B35" s="42"/>
      <c r="D35" s="173" t="s">
        <v>131</v>
      </c>
      <c r="I35" s="164"/>
      <c r="J35" s="172">
        <f>J107</f>
        <v>0</v>
      </c>
      <c r="L35" s="42"/>
    </row>
    <row r="36" spans="2:12" s="1" customFormat="1" ht="25.4" customHeight="1">
      <c r="B36" s="42"/>
      <c r="D36" s="174" t="s">
        <v>36</v>
      </c>
      <c r="I36" s="164"/>
      <c r="J36" s="175">
        <f>ROUND(J34+J35,2)</f>
        <v>0</v>
      </c>
      <c r="L36" s="42"/>
    </row>
    <row r="37" spans="2:12" s="1" customFormat="1" ht="6.95" customHeight="1">
      <c r="B37" s="42"/>
      <c r="D37" s="80"/>
      <c r="E37" s="80"/>
      <c r="F37" s="80"/>
      <c r="G37" s="80"/>
      <c r="H37" s="80"/>
      <c r="I37" s="171"/>
      <c r="J37" s="80"/>
      <c r="K37" s="80"/>
      <c r="L37" s="42"/>
    </row>
    <row r="38" spans="2:12" s="1" customFormat="1" ht="14.4" customHeight="1">
      <c r="B38" s="42"/>
      <c r="F38" s="176" t="s">
        <v>38</v>
      </c>
      <c r="I38" s="177" t="s">
        <v>37</v>
      </c>
      <c r="J38" s="176" t="s">
        <v>39</v>
      </c>
      <c r="L38" s="42"/>
    </row>
    <row r="39" spans="2:12" s="1" customFormat="1" ht="14.4" customHeight="1">
      <c r="B39" s="42"/>
      <c r="D39" s="178" t="s">
        <v>40</v>
      </c>
      <c r="E39" s="162" t="s">
        <v>41</v>
      </c>
      <c r="F39" s="179">
        <f>ROUND((SUM(BE107:BE114)+SUM(BE138:BE245)),2)</f>
        <v>0</v>
      </c>
      <c r="I39" s="180">
        <v>0.21</v>
      </c>
      <c r="J39" s="179">
        <f>ROUND(((SUM(BE107:BE114)+SUM(BE138:BE245))*I39),2)</f>
        <v>0</v>
      </c>
      <c r="L39" s="42"/>
    </row>
    <row r="40" spans="2:12" s="1" customFormat="1" ht="14.4" customHeight="1">
      <c r="B40" s="42"/>
      <c r="E40" s="162" t="s">
        <v>42</v>
      </c>
      <c r="F40" s="179">
        <f>ROUND((SUM(BF107:BF114)+SUM(BF138:BF245)),2)</f>
        <v>0</v>
      </c>
      <c r="I40" s="180">
        <v>0.15</v>
      </c>
      <c r="J40" s="179">
        <f>ROUND(((SUM(BF107:BF114)+SUM(BF138:BF245))*I40),2)</f>
        <v>0</v>
      </c>
      <c r="L40" s="42"/>
    </row>
    <row r="41" spans="2:12" s="1" customFormat="1" ht="14.4" customHeight="1" hidden="1">
      <c r="B41" s="42"/>
      <c r="E41" s="162" t="s">
        <v>43</v>
      </c>
      <c r="F41" s="179">
        <f>ROUND((SUM(BG107:BG114)+SUM(BG138:BG245)),2)</f>
        <v>0</v>
      </c>
      <c r="I41" s="180">
        <v>0.21</v>
      </c>
      <c r="J41" s="179">
        <f>0</f>
        <v>0</v>
      </c>
      <c r="L41" s="42"/>
    </row>
    <row r="42" spans="2:12" s="1" customFormat="1" ht="14.4" customHeight="1" hidden="1">
      <c r="B42" s="42"/>
      <c r="E42" s="162" t="s">
        <v>44</v>
      </c>
      <c r="F42" s="179">
        <f>ROUND((SUM(BH107:BH114)+SUM(BH138:BH245)),2)</f>
        <v>0</v>
      </c>
      <c r="I42" s="180">
        <v>0.15</v>
      </c>
      <c r="J42" s="179">
        <f>0</f>
        <v>0</v>
      </c>
      <c r="L42" s="42"/>
    </row>
    <row r="43" spans="2:12" s="1" customFormat="1" ht="14.4" customHeight="1" hidden="1">
      <c r="B43" s="42"/>
      <c r="E43" s="162" t="s">
        <v>45</v>
      </c>
      <c r="F43" s="179">
        <f>ROUND((SUM(BI107:BI114)+SUM(BI138:BI245)),2)</f>
        <v>0</v>
      </c>
      <c r="I43" s="180">
        <v>0</v>
      </c>
      <c r="J43" s="179">
        <f>0</f>
        <v>0</v>
      </c>
      <c r="L43" s="42"/>
    </row>
    <row r="44" spans="2:12" s="1" customFormat="1" ht="6.95" customHeight="1">
      <c r="B44" s="42"/>
      <c r="I44" s="164"/>
      <c r="L44" s="42"/>
    </row>
    <row r="45" spans="2:12" s="1" customFormat="1" ht="25.4" customHeight="1">
      <c r="B45" s="42"/>
      <c r="C45" s="181"/>
      <c r="D45" s="182" t="s">
        <v>46</v>
      </c>
      <c r="E45" s="183"/>
      <c r="F45" s="183"/>
      <c r="G45" s="184" t="s">
        <v>47</v>
      </c>
      <c r="H45" s="185" t="s">
        <v>48</v>
      </c>
      <c r="I45" s="186"/>
      <c r="J45" s="187">
        <f>SUM(J36:J43)</f>
        <v>0</v>
      </c>
      <c r="K45" s="188"/>
      <c r="L45" s="42"/>
    </row>
    <row r="46" spans="2:12" s="1" customFormat="1" ht="14.4" customHeight="1">
      <c r="B46" s="42"/>
      <c r="I46" s="164"/>
      <c r="L46" s="42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ht="16.5" customHeight="1">
      <c r="B87" s="21"/>
      <c r="C87" s="22"/>
      <c r="D87" s="22"/>
      <c r="E87" s="203" t="s">
        <v>1158</v>
      </c>
      <c r="F87" s="22"/>
      <c r="G87" s="22"/>
      <c r="H87" s="22"/>
      <c r="I87" s="156"/>
      <c r="J87" s="22"/>
      <c r="K87" s="22"/>
      <c r="L87" s="20"/>
    </row>
    <row r="88" spans="2:12" ht="12" customHeight="1">
      <c r="B88" s="21"/>
      <c r="C88" s="32" t="s">
        <v>140</v>
      </c>
      <c r="D88" s="22"/>
      <c r="E88" s="22"/>
      <c r="F88" s="22"/>
      <c r="G88" s="22"/>
      <c r="H88" s="22"/>
      <c r="I88" s="156"/>
      <c r="J88" s="22"/>
      <c r="K88" s="22"/>
      <c r="L88" s="20"/>
    </row>
    <row r="89" spans="2:12" s="1" customFormat="1" ht="16.5" customHeight="1">
      <c r="B89" s="40"/>
      <c r="C89" s="41"/>
      <c r="D89" s="41"/>
      <c r="E89" s="326" t="s">
        <v>2722</v>
      </c>
      <c r="F89" s="41"/>
      <c r="G89" s="41"/>
      <c r="H89" s="41"/>
      <c r="I89" s="164"/>
      <c r="J89" s="41"/>
      <c r="K89" s="41"/>
      <c r="L89" s="42"/>
    </row>
    <row r="90" spans="2:12" s="1" customFormat="1" ht="12" customHeight="1">
      <c r="B90" s="40"/>
      <c r="C90" s="32" t="s">
        <v>2723</v>
      </c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6.5" customHeight="1">
      <c r="B91" s="40"/>
      <c r="C91" s="41"/>
      <c r="D91" s="41"/>
      <c r="E91" s="73" t="str">
        <f>E13</f>
        <v>01 - Strukturovaná kabeláž</v>
      </c>
      <c r="F91" s="41"/>
      <c r="G91" s="41"/>
      <c r="H91" s="41"/>
      <c r="I91" s="164"/>
      <c r="J91" s="41"/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2" customHeight="1">
      <c r="B93" s="40"/>
      <c r="C93" s="32" t="s">
        <v>19</v>
      </c>
      <c r="D93" s="41"/>
      <c r="E93" s="41"/>
      <c r="F93" s="27" t="str">
        <f>F16</f>
        <v xml:space="preserve"> </v>
      </c>
      <c r="G93" s="41"/>
      <c r="H93" s="41"/>
      <c r="I93" s="166" t="s">
        <v>21</v>
      </c>
      <c r="J93" s="76" t="str">
        <f>IF(J16="","",J16)</f>
        <v>4. 2. 2021</v>
      </c>
      <c r="K93" s="41"/>
      <c r="L93" s="42"/>
    </row>
    <row r="94" spans="2:12" s="1" customFormat="1" ht="6.95" customHeight="1">
      <c r="B94" s="40"/>
      <c r="C94" s="41"/>
      <c r="D94" s="41"/>
      <c r="E94" s="41"/>
      <c r="F94" s="41"/>
      <c r="G94" s="41"/>
      <c r="H94" s="41"/>
      <c r="I94" s="164"/>
      <c r="J94" s="41"/>
      <c r="K94" s="41"/>
      <c r="L94" s="42"/>
    </row>
    <row r="95" spans="2:12" s="1" customFormat="1" ht="15.15" customHeight="1">
      <c r="B95" s="40"/>
      <c r="C95" s="32" t="s">
        <v>23</v>
      </c>
      <c r="D95" s="41"/>
      <c r="E95" s="41"/>
      <c r="F95" s="27" t="str">
        <f>E19</f>
        <v>Agrico s.r.o.</v>
      </c>
      <c r="G95" s="41"/>
      <c r="H95" s="41"/>
      <c r="I95" s="166" t="s">
        <v>29</v>
      </c>
      <c r="J95" s="36" t="str">
        <f>E25</f>
        <v>PT atelier s.r.o.</v>
      </c>
      <c r="K95" s="41"/>
      <c r="L95" s="42"/>
    </row>
    <row r="96" spans="2:12" s="1" customFormat="1" ht="15.15" customHeight="1">
      <c r="B96" s="40"/>
      <c r="C96" s="32" t="s">
        <v>27</v>
      </c>
      <c r="D96" s="41"/>
      <c r="E96" s="41"/>
      <c r="F96" s="27" t="str">
        <f>IF(E22="","",E22)</f>
        <v>Vyplň údaj</v>
      </c>
      <c r="G96" s="41"/>
      <c r="H96" s="41"/>
      <c r="I96" s="166" t="s">
        <v>32</v>
      </c>
      <c r="J96" s="36" t="str">
        <f>E28</f>
        <v xml:space="preserve"> </v>
      </c>
      <c r="K96" s="41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12" s="1" customFormat="1" ht="29.25" customHeight="1">
      <c r="B98" s="40"/>
      <c r="C98" s="204" t="s">
        <v>144</v>
      </c>
      <c r="D98" s="154"/>
      <c r="E98" s="154"/>
      <c r="F98" s="154"/>
      <c r="G98" s="154"/>
      <c r="H98" s="154"/>
      <c r="I98" s="205"/>
      <c r="J98" s="206" t="s">
        <v>145</v>
      </c>
      <c r="K98" s="154"/>
      <c r="L98" s="42"/>
    </row>
    <row r="99" spans="2:12" s="1" customFormat="1" ht="10.3" customHeight="1">
      <c r="B99" s="40"/>
      <c r="C99" s="41"/>
      <c r="D99" s="41"/>
      <c r="E99" s="41"/>
      <c r="F99" s="41"/>
      <c r="G99" s="41"/>
      <c r="H99" s="41"/>
      <c r="I99" s="164"/>
      <c r="J99" s="41"/>
      <c r="K99" s="41"/>
      <c r="L99" s="42"/>
    </row>
    <row r="100" spans="2:47" s="1" customFormat="1" ht="22.8" customHeight="1">
      <c r="B100" s="40"/>
      <c r="C100" s="207" t="s">
        <v>146</v>
      </c>
      <c r="D100" s="41"/>
      <c r="E100" s="41"/>
      <c r="F100" s="41"/>
      <c r="G100" s="41"/>
      <c r="H100" s="41"/>
      <c r="I100" s="164"/>
      <c r="J100" s="107">
        <f>J138</f>
        <v>0</v>
      </c>
      <c r="K100" s="41"/>
      <c r="L100" s="42"/>
      <c r="AU100" s="17" t="s">
        <v>147</v>
      </c>
    </row>
    <row r="101" spans="2:12" s="8" customFormat="1" ht="24.95" customHeight="1">
      <c r="B101" s="208"/>
      <c r="C101" s="209"/>
      <c r="D101" s="210" t="s">
        <v>153</v>
      </c>
      <c r="E101" s="211"/>
      <c r="F101" s="211"/>
      <c r="G101" s="211"/>
      <c r="H101" s="211"/>
      <c r="I101" s="212"/>
      <c r="J101" s="213">
        <f>J139</f>
        <v>0</v>
      </c>
      <c r="K101" s="209"/>
      <c r="L101" s="214"/>
    </row>
    <row r="102" spans="2:12" s="9" customFormat="1" ht="19.9" customHeight="1">
      <c r="B102" s="215"/>
      <c r="C102" s="130"/>
      <c r="D102" s="216" t="s">
        <v>2725</v>
      </c>
      <c r="E102" s="217"/>
      <c r="F102" s="217"/>
      <c r="G102" s="217"/>
      <c r="H102" s="217"/>
      <c r="I102" s="218"/>
      <c r="J102" s="219">
        <f>J140</f>
        <v>0</v>
      </c>
      <c r="K102" s="130"/>
      <c r="L102" s="220"/>
    </row>
    <row r="103" spans="2:12" s="9" customFormat="1" ht="19.9" customHeight="1">
      <c r="B103" s="215"/>
      <c r="C103" s="130"/>
      <c r="D103" s="216" t="s">
        <v>2726</v>
      </c>
      <c r="E103" s="217"/>
      <c r="F103" s="217"/>
      <c r="G103" s="217"/>
      <c r="H103" s="217"/>
      <c r="I103" s="218"/>
      <c r="J103" s="219">
        <f>J141</f>
        <v>0</v>
      </c>
      <c r="K103" s="130"/>
      <c r="L103" s="220"/>
    </row>
    <row r="104" spans="2:12" s="9" customFormat="1" ht="19.9" customHeight="1">
      <c r="B104" s="215"/>
      <c r="C104" s="130"/>
      <c r="D104" s="216" t="s">
        <v>2727</v>
      </c>
      <c r="E104" s="217"/>
      <c r="F104" s="217"/>
      <c r="G104" s="217"/>
      <c r="H104" s="217"/>
      <c r="I104" s="218"/>
      <c r="J104" s="219">
        <f>J194</f>
        <v>0</v>
      </c>
      <c r="K104" s="130"/>
      <c r="L104" s="220"/>
    </row>
    <row r="105" spans="2:12" s="1" customFormat="1" ht="21.8" customHeight="1">
      <c r="B105" s="40"/>
      <c r="C105" s="41"/>
      <c r="D105" s="41"/>
      <c r="E105" s="41"/>
      <c r="F105" s="41"/>
      <c r="G105" s="41"/>
      <c r="H105" s="41"/>
      <c r="I105" s="164"/>
      <c r="J105" s="41"/>
      <c r="K105" s="41"/>
      <c r="L105" s="42"/>
    </row>
    <row r="106" spans="2:12" s="1" customFormat="1" ht="6.95" customHeight="1">
      <c r="B106" s="40"/>
      <c r="C106" s="41"/>
      <c r="D106" s="41"/>
      <c r="E106" s="41"/>
      <c r="F106" s="41"/>
      <c r="G106" s="41"/>
      <c r="H106" s="41"/>
      <c r="I106" s="164"/>
      <c r="J106" s="41"/>
      <c r="K106" s="41"/>
      <c r="L106" s="42"/>
    </row>
    <row r="107" spans="2:14" s="1" customFormat="1" ht="29.25" customHeight="1">
      <c r="B107" s="40"/>
      <c r="C107" s="207" t="s">
        <v>166</v>
      </c>
      <c r="D107" s="41"/>
      <c r="E107" s="41"/>
      <c r="F107" s="41"/>
      <c r="G107" s="41"/>
      <c r="H107" s="41"/>
      <c r="I107" s="164"/>
      <c r="J107" s="221">
        <f>ROUND(J108+J109+J110+J111+J112+J113,2)</f>
        <v>0</v>
      </c>
      <c r="K107" s="41"/>
      <c r="L107" s="42"/>
      <c r="N107" s="222" t="s">
        <v>40</v>
      </c>
    </row>
    <row r="108" spans="2:65" s="1" customFormat="1" ht="18" customHeight="1">
      <c r="B108" s="40"/>
      <c r="C108" s="41"/>
      <c r="D108" s="150" t="s">
        <v>167</v>
      </c>
      <c r="E108" s="145"/>
      <c r="F108" s="145"/>
      <c r="G108" s="41"/>
      <c r="H108" s="41"/>
      <c r="I108" s="164"/>
      <c r="J108" s="146">
        <v>0</v>
      </c>
      <c r="K108" s="41"/>
      <c r="L108" s="223"/>
      <c r="M108" s="164"/>
      <c r="N108" s="224" t="s">
        <v>42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225" t="s">
        <v>168</v>
      </c>
      <c r="AZ108" s="164"/>
      <c r="BA108" s="164"/>
      <c r="BB108" s="164"/>
      <c r="BC108" s="164"/>
      <c r="BD108" s="164"/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5" t="s">
        <v>85</v>
      </c>
      <c r="BK108" s="164"/>
      <c r="BL108" s="164"/>
      <c r="BM108" s="164"/>
    </row>
    <row r="109" spans="2:65" s="1" customFormat="1" ht="18" customHeight="1">
      <c r="B109" s="40"/>
      <c r="C109" s="41"/>
      <c r="D109" s="150" t="s">
        <v>169</v>
      </c>
      <c r="E109" s="145"/>
      <c r="F109" s="145"/>
      <c r="G109" s="41"/>
      <c r="H109" s="41"/>
      <c r="I109" s="164"/>
      <c r="J109" s="146">
        <v>0</v>
      </c>
      <c r="K109" s="41"/>
      <c r="L109" s="223"/>
      <c r="M109" s="164"/>
      <c r="N109" s="224" t="s">
        <v>42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225" t="s">
        <v>168</v>
      </c>
      <c r="AZ109" s="164"/>
      <c r="BA109" s="164"/>
      <c r="BB109" s="164"/>
      <c r="BC109" s="164"/>
      <c r="BD109" s="164"/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225" t="s">
        <v>85</v>
      </c>
      <c r="BK109" s="164"/>
      <c r="BL109" s="164"/>
      <c r="BM109" s="164"/>
    </row>
    <row r="110" spans="2:65" s="1" customFormat="1" ht="18" customHeight="1">
      <c r="B110" s="40"/>
      <c r="C110" s="41"/>
      <c r="D110" s="150" t="s">
        <v>170</v>
      </c>
      <c r="E110" s="145"/>
      <c r="F110" s="145"/>
      <c r="G110" s="41"/>
      <c r="H110" s="41"/>
      <c r="I110" s="164"/>
      <c r="J110" s="146">
        <v>0</v>
      </c>
      <c r="K110" s="41"/>
      <c r="L110" s="223"/>
      <c r="M110" s="164"/>
      <c r="N110" s="224" t="s">
        <v>42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225" t="s">
        <v>168</v>
      </c>
      <c r="AZ110" s="164"/>
      <c r="BA110" s="164"/>
      <c r="BB110" s="164"/>
      <c r="BC110" s="164"/>
      <c r="BD110" s="164"/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5" t="s">
        <v>85</v>
      </c>
      <c r="BK110" s="164"/>
      <c r="BL110" s="164"/>
      <c r="BM110" s="164"/>
    </row>
    <row r="111" spans="2:65" s="1" customFormat="1" ht="18" customHeight="1">
      <c r="B111" s="40"/>
      <c r="C111" s="41"/>
      <c r="D111" s="150" t="s">
        <v>171</v>
      </c>
      <c r="E111" s="145"/>
      <c r="F111" s="145"/>
      <c r="G111" s="41"/>
      <c r="H111" s="41"/>
      <c r="I111" s="164"/>
      <c r="J111" s="146">
        <v>0</v>
      </c>
      <c r="K111" s="41"/>
      <c r="L111" s="223"/>
      <c r="M111" s="164"/>
      <c r="N111" s="224" t="s">
        <v>42</v>
      </c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225" t="s">
        <v>168</v>
      </c>
      <c r="AZ111" s="164"/>
      <c r="BA111" s="164"/>
      <c r="BB111" s="164"/>
      <c r="BC111" s="164"/>
      <c r="BD111" s="164"/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5" t="s">
        <v>85</v>
      </c>
      <c r="BK111" s="164"/>
      <c r="BL111" s="164"/>
      <c r="BM111" s="164"/>
    </row>
    <row r="112" spans="2:65" s="1" customFormat="1" ht="18" customHeight="1">
      <c r="B112" s="40"/>
      <c r="C112" s="41"/>
      <c r="D112" s="150" t="s">
        <v>172</v>
      </c>
      <c r="E112" s="145"/>
      <c r="F112" s="145"/>
      <c r="G112" s="41"/>
      <c r="H112" s="41"/>
      <c r="I112" s="164"/>
      <c r="J112" s="146">
        <v>0</v>
      </c>
      <c r="K112" s="41"/>
      <c r="L112" s="223"/>
      <c r="M112" s="164"/>
      <c r="N112" s="224" t="s">
        <v>42</v>
      </c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225" t="s">
        <v>168</v>
      </c>
      <c r="AZ112" s="164"/>
      <c r="BA112" s="164"/>
      <c r="BB112" s="164"/>
      <c r="BC112" s="164"/>
      <c r="BD112" s="164"/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225" t="s">
        <v>85</v>
      </c>
      <c r="BK112" s="164"/>
      <c r="BL112" s="164"/>
      <c r="BM112" s="164"/>
    </row>
    <row r="113" spans="2:65" s="1" customFormat="1" ht="18" customHeight="1">
      <c r="B113" s="40"/>
      <c r="C113" s="41"/>
      <c r="D113" s="145" t="s">
        <v>173</v>
      </c>
      <c r="E113" s="41"/>
      <c r="F113" s="41"/>
      <c r="G113" s="41"/>
      <c r="H113" s="41"/>
      <c r="I113" s="164"/>
      <c r="J113" s="146">
        <f>ROUND(J34*T113,2)</f>
        <v>0</v>
      </c>
      <c r="K113" s="41"/>
      <c r="L113" s="223"/>
      <c r="M113" s="164"/>
      <c r="N113" s="224" t="s">
        <v>42</v>
      </c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225" t="s">
        <v>174</v>
      </c>
      <c r="AZ113" s="164"/>
      <c r="BA113" s="164"/>
      <c r="BB113" s="164"/>
      <c r="BC113" s="164"/>
      <c r="BD113" s="164"/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225" t="s">
        <v>85</v>
      </c>
      <c r="BK113" s="164"/>
      <c r="BL113" s="164"/>
      <c r="BM113" s="164"/>
    </row>
    <row r="114" spans="2:12" s="1" customFormat="1" ht="12">
      <c r="B114" s="40"/>
      <c r="C114" s="41"/>
      <c r="D114" s="41"/>
      <c r="E114" s="41"/>
      <c r="F114" s="41"/>
      <c r="G114" s="41"/>
      <c r="H114" s="41"/>
      <c r="I114" s="164"/>
      <c r="J114" s="41"/>
      <c r="K114" s="41"/>
      <c r="L114" s="42"/>
    </row>
    <row r="115" spans="2:12" s="1" customFormat="1" ht="29.25" customHeight="1">
      <c r="B115" s="40"/>
      <c r="C115" s="153" t="s">
        <v>136</v>
      </c>
      <c r="D115" s="154"/>
      <c r="E115" s="154"/>
      <c r="F115" s="154"/>
      <c r="G115" s="154"/>
      <c r="H115" s="154"/>
      <c r="I115" s="205"/>
      <c r="J115" s="155">
        <f>ROUND(J100+J107,2)</f>
        <v>0</v>
      </c>
      <c r="K115" s="154"/>
      <c r="L115" s="42"/>
    </row>
    <row r="116" spans="2:12" s="1" customFormat="1" ht="6.95" customHeight="1">
      <c r="B116" s="63"/>
      <c r="C116" s="64"/>
      <c r="D116" s="64"/>
      <c r="E116" s="64"/>
      <c r="F116" s="64"/>
      <c r="G116" s="64"/>
      <c r="H116" s="64"/>
      <c r="I116" s="199"/>
      <c r="J116" s="64"/>
      <c r="K116" s="64"/>
      <c r="L116" s="42"/>
    </row>
    <row r="120" spans="2:12" s="1" customFormat="1" ht="6.95" customHeight="1">
      <c r="B120" s="65"/>
      <c r="C120" s="66"/>
      <c r="D120" s="66"/>
      <c r="E120" s="66"/>
      <c r="F120" s="66"/>
      <c r="G120" s="66"/>
      <c r="H120" s="66"/>
      <c r="I120" s="202"/>
      <c r="J120" s="66"/>
      <c r="K120" s="66"/>
      <c r="L120" s="42"/>
    </row>
    <row r="121" spans="2:12" s="1" customFormat="1" ht="24.95" customHeight="1">
      <c r="B121" s="40"/>
      <c r="C121" s="23" t="s">
        <v>175</v>
      </c>
      <c r="D121" s="41"/>
      <c r="E121" s="41"/>
      <c r="F121" s="41"/>
      <c r="G121" s="41"/>
      <c r="H121" s="41"/>
      <c r="I121" s="164"/>
      <c r="J121" s="41"/>
      <c r="K121" s="41"/>
      <c r="L121" s="42"/>
    </row>
    <row r="122" spans="2:12" s="1" customFormat="1" ht="6.95" customHeight="1">
      <c r="B122" s="40"/>
      <c r="C122" s="41"/>
      <c r="D122" s="41"/>
      <c r="E122" s="41"/>
      <c r="F122" s="41"/>
      <c r="G122" s="41"/>
      <c r="H122" s="41"/>
      <c r="I122" s="164"/>
      <c r="J122" s="41"/>
      <c r="K122" s="41"/>
      <c r="L122" s="42"/>
    </row>
    <row r="123" spans="2:12" s="1" customFormat="1" ht="12" customHeight="1">
      <c r="B123" s="40"/>
      <c r="C123" s="32" t="s">
        <v>15</v>
      </c>
      <c r="D123" s="41"/>
      <c r="E123" s="41"/>
      <c r="F123" s="41"/>
      <c r="G123" s="41"/>
      <c r="H123" s="41"/>
      <c r="I123" s="164"/>
      <c r="J123" s="41"/>
      <c r="K123" s="41"/>
      <c r="L123" s="42"/>
    </row>
    <row r="124" spans="2:12" s="1" customFormat="1" ht="16.5" customHeight="1">
      <c r="B124" s="40"/>
      <c r="C124" s="41"/>
      <c r="D124" s="41"/>
      <c r="E124" s="203" t="str">
        <f>E7</f>
        <v>Stavební úpravy objektu 2 v obchodním areálu fy AGRICO v Týništi nad Orlicí</v>
      </c>
      <c r="F124" s="32"/>
      <c r="G124" s="32"/>
      <c r="H124" s="32"/>
      <c r="I124" s="164"/>
      <c r="J124" s="41"/>
      <c r="K124" s="41"/>
      <c r="L124" s="42"/>
    </row>
    <row r="125" spans="2:12" ht="12" customHeight="1">
      <c r="B125" s="21"/>
      <c r="C125" s="32" t="s">
        <v>138</v>
      </c>
      <c r="D125" s="22"/>
      <c r="E125" s="22"/>
      <c r="F125" s="22"/>
      <c r="G125" s="22"/>
      <c r="H125" s="22"/>
      <c r="I125" s="156"/>
      <c r="J125" s="22"/>
      <c r="K125" s="22"/>
      <c r="L125" s="20"/>
    </row>
    <row r="126" spans="2:12" ht="16.5" customHeight="1">
      <c r="B126" s="21"/>
      <c r="C126" s="22"/>
      <c r="D126" s="22"/>
      <c r="E126" s="203" t="s">
        <v>1158</v>
      </c>
      <c r="F126" s="22"/>
      <c r="G126" s="22"/>
      <c r="H126" s="22"/>
      <c r="I126" s="156"/>
      <c r="J126" s="22"/>
      <c r="K126" s="22"/>
      <c r="L126" s="20"/>
    </row>
    <row r="127" spans="2:12" ht="12" customHeight="1">
      <c r="B127" s="21"/>
      <c r="C127" s="32" t="s">
        <v>140</v>
      </c>
      <c r="D127" s="22"/>
      <c r="E127" s="22"/>
      <c r="F127" s="22"/>
      <c r="G127" s="22"/>
      <c r="H127" s="22"/>
      <c r="I127" s="156"/>
      <c r="J127" s="22"/>
      <c r="K127" s="22"/>
      <c r="L127" s="20"/>
    </row>
    <row r="128" spans="2:12" s="1" customFormat="1" ht="16.5" customHeight="1">
      <c r="B128" s="40"/>
      <c r="C128" s="41"/>
      <c r="D128" s="41"/>
      <c r="E128" s="326" t="s">
        <v>2722</v>
      </c>
      <c r="F128" s="41"/>
      <c r="G128" s="41"/>
      <c r="H128" s="41"/>
      <c r="I128" s="164"/>
      <c r="J128" s="41"/>
      <c r="K128" s="41"/>
      <c r="L128" s="42"/>
    </row>
    <row r="129" spans="2:12" s="1" customFormat="1" ht="12" customHeight="1">
      <c r="B129" s="40"/>
      <c r="C129" s="32" t="s">
        <v>2723</v>
      </c>
      <c r="D129" s="41"/>
      <c r="E129" s="41"/>
      <c r="F129" s="41"/>
      <c r="G129" s="41"/>
      <c r="H129" s="41"/>
      <c r="I129" s="164"/>
      <c r="J129" s="41"/>
      <c r="K129" s="41"/>
      <c r="L129" s="42"/>
    </row>
    <row r="130" spans="2:12" s="1" customFormat="1" ht="16.5" customHeight="1">
      <c r="B130" s="40"/>
      <c r="C130" s="41"/>
      <c r="D130" s="41"/>
      <c r="E130" s="73" t="str">
        <f>E13</f>
        <v>01 - Strukturovaná kabeláž</v>
      </c>
      <c r="F130" s="41"/>
      <c r="G130" s="41"/>
      <c r="H130" s="41"/>
      <c r="I130" s="164"/>
      <c r="J130" s="41"/>
      <c r="K130" s="41"/>
      <c r="L130" s="42"/>
    </row>
    <row r="131" spans="2:12" s="1" customFormat="1" ht="6.95" customHeight="1">
      <c r="B131" s="40"/>
      <c r="C131" s="41"/>
      <c r="D131" s="41"/>
      <c r="E131" s="41"/>
      <c r="F131" s="41"/>
      <c r="G131" s="41"/>
      <c r="H131" s="41"/>
      <c r="I131" s="164"/>
      <c r="J131" s="41"/>
      <c r="K131" s="41"/>
      <c r="L131" s="42"/>
    </row>
    <row r="132" spans="2:12" s="1" customFormat="1" ht="12" customHeight="1">
      <c r="B132" s="40"/>
      <c r="C132" s="32" t="s">
        <v>19</v>
      </c>
      <c r="D132" s="41"/>
      <c r="E132" s="41"/>
      <c r="F132" s="27" t="str">
        <f>F16</f>
        <v xml:space="preserve"> </v>
      </c>
      <c r="G132" s="41"/>
      <c r="H132" s="41"/>
      <c r="I132" s="166" t="s">
        <v>21</v>
      </c>
      <c r="J132" s="76" t="str">
        <f>IF(J16="","",J16)</f>
        <v>4. 2. 2021</v>
      </c>
      <c r="K132" s="41"/>
      <c r="L132" s="42"/>
    </row>
    <row r="133" spans="2:12" s="1" customFormat="1" ht="6.95" customHeight="1">
      <c r="B133" s="40"/>
      <c r="C133" s="41"/>
      <c r="D133" s="41"/>
      <c r="E133" s="41"/>
      <c r="F133" s="41"/>
      <c r="G133" s="41"/>
      <c r="H133" s="41"/>
      <c r="I133" s="164"/>
      <c r="J133" s="41"/>
      <c r="K133" s="41"/>
      <c r="L133" s="42"/>
    </row>
    <row r="134" spans="2:12" s="1" customFormat="1" ht="15.15" customHeight="1">
      <c r="B134" s="40"/>
      <c r="C134" s="32" t="s">
        <v>23</v>
      </c>
      <c r="D134" s="41"/>
      <c r="E134" s="41"/>
      <c r="F134" s="27" t="str">
        <f>E19</f>
        <v>Agrico s.r.o.</v>
      </c>
      <c r="G134" s="41"/>
      <c r="H134" s="41"/>
      <c r="I134" s="166" t="s">
        <v>29</v>
      </c>
      <c r="J134" s="36" t="str">
        <f>E25</f>
        <v>PT atelier s.r.o.</v>
      </c>
      <c r="K134" s="41"/>
      <c r="L134" s="42"/>
    </row>
    <row r="135" spans="2:12" s="1" customFormat="1" ht="15.15" customHeight="1">
      <c r="B135" s="40"/>
      <c r="C135" s="32" t="s">
        <v>27</v>
      </c>
      <c r="D135" s="41"/>
      <c r="E135" s="41"/>
      <c r="F135" s="27" t="str">
        <f>IF(E22="","",E22)</f>
        <v>Vyplň údaj</v>
      </c>
      <c r="G135" s="41"/>
      <c r="H135" s="41"/>
      <c r="I135" s="166" t="s">
        <v>32</v>
      </c>
      <c r="J135" s="36" t="str">
        <f>E28</f>
        <v xml:space="preserve"> </v>
      </c>
      <c r="K135" s="41"/>
      <c r="L135" s="42"/>
    </row>
    <row r="136" spans="2:12" s="1" customFormat="1" ht="10.3" customHeight="1">
      <c r="B136" s="40"/>
      <c r="C136" s="41"/>
      <c r="D136" s="41"/>
      <c r="E136" s="41"/>
      <c r="F136" s="41"/>
      <c r="G136" s="41"/>
      <c r="H136" s="41"/>
      <c r="I136" s="164"/>
      <c r="J136" s="41"/>
      <c r="K136" s="41"/>
      <c r="L136" s="42"/>
    </row>
    <row r="137" spans="2:20" s="10" customFormat="1" ht="29.25" customHeight="1">
      <c r="B137" s="227"/>
      <c r="C137" s="228" t="s">
        <v>176</v>
      </c>
      <c r="D137" s="229" t="s">
        <v>61</v>
      </c>
      <c r="E137" s="229" t="s">
        <v>57</v>
      </c>
      <c r="F137" s="229" t="s">
        <v>58</v>
      </c>
      <c r="G137" s="229" t="s">
        <v>177</v>
      </c>
      <c r="H137" s="229" t="s">
        <v>178</v>
      </c>
      <c r="I137" s="230" t="s">
        <v>179</v>
      </c>
      <c r="J137" s="231" t="s">
        <v>145</v>
      </c>
      <c r="K137" s="232" t="s">
        <v>180</v>
      </c>
      <c r="L137" s="233"/>
      <c r="M137" s="97" t="s">
        <v>1</v>
      </c>
      <c r="N137" s="98" t="s">
        <v>40</v>
      </c>
      <c r="O137" s="98" t="s">
        <v>181</v>
      </c>
      <c r="P137" s="98" t="s">
        <v>182</v>
      </c>
      <c r="Q137" s="98" t="s">
        <v>183</v>
      </c>
      <c r="R137" s="98" t="s">
        <v>184</v>
      </c>
      <c r="S137" s="98" t="s">
        <v>185</v>
      </c>
      <c r="T137" s="99" t="s">
        <v>186</v>
      </c>
    </row>
    <row r="138" spans="2:63" s="1" customFormat="1" ht="22.8" customHeight="1">
      <c r="B138" s="40"/>
      <c r="C138" s="104" t="s">
        <v>187</v>
      </c>
      <c r="D138" s="41"/>
      <c r="E138" s="41"/>
      <c r="F138" s="41"/>
      <c r="G138" s="41"/>
      <c r="H138" s="41"/>
      <c r="I138" s="164"/>
      <c r="J138" s="234">
        <f>BK138</f>
        <v>0</v>
      </c>
      <c r="K138" s="41"/>
      <c r="L138" s="42"/>
      <c r="M138" s="100"/>
      <c r="N138" s="101"/>
      <c r="O138" s="101"/>
      <c r="P138" s="235">
        <f>P139</f>
        <v>0</v>
      </c>
      <c r="Q138" s="101"/>
      <c r="R138" s="235">
        <f>R139</f>
        <v>0</v>
      </c>
      <c r="S138" s="101"/>
      <c r="T138" s="236">
        <f>T139</f>
        <v>0</v>
      </c>
      <c r="AT138" s="17" t="s">
        <v>75</v>
      </c>
      <c r="AU138" s="17" t="s">
        <v>147</v>
      </c>
      <c r="BK138" s="237">
        <f>BK139</f>
        <v>0</v>
      </c>
    </row>
    <row r="139" spans="2:63" s="11" customFormat="1" ht="25.9" customHeight="1">
      <c r="B139" s="238"/>
      <c r="C139" s="239"/>
      <c r="D139" s="240" t="s">
        <v>75</v>
      </c>
      <c r="E139" s="241" t="s">
        <v>316</v>
      </c>
      <c r="F139" s="241" t="s">
        <v>317</v>
      </c>
      <c r="G139" s="239"/>
      <c r="H139" s="239"/>
      <c r="I139" s="242"/>
      <c r="J139" s="243">
        <f>BK139</f>
        <v>0</v>
      </c>
      <c r="K139" s="239"/>
      <c r="L139" s="244"/>
      <c r="M139" s="245"/>
      <c r="N139" s="246"/>
      <c r="O139" s="246"/>
      <c r="P139" s="247">
        <f>P140+P141+P194</f>
        <v>0</v>
      </c>
      <c r="Q139" s="246"/>
      <c r="R139" s="247">
        <f>R140+R141+R194</f>
        <v>0</v>
      </c>
      <c r="S139" s="246"/>
      <c r="T139" s="248">
        <f>T140+T141+T194</f>
        <v>0</v>
      </c>
      <c r="AR139" s="249" t="s">
        <v>85</v>
      </c>
      <c r="AT139" s="250" t="s">
        <v>75</v>
      </c>
      <c r="AU139" s="250" t="s">
        <v>76</v>
      </c>
      <c r="AY139" s="249" t="s">
        <v>190</v>
      </c>
      <c r="BK139" s="251">
        <f>BK140+BK141+BK194</f>
        <v>0</v>
      </c>
    </row>
    <row r="140" spans="2:63" s="11" customFormat="1" ht="22.8" customHeight="1">
      <c r="B140" s="238"/>
      <c r="C140" s="239"/>
      <c r="D140" s="240" t="s">
        <v>75</v>
      </c>
      <c r="E140" s="252" t="s">
        <v>2728</v>
      </c>
      <c r="F140" s="252" t="s">
        <v>2729</v>
      </c>
      <c r="G140" s="239"/>
      <c r="H140" s="239"/>
      <c r="I140" s="242"/>
      <c r="J140" s="253">
        <f>BK140</f>
        <v>0</v>
      </c>
      <c r="K140" s="239"/>
      <c r="L140" s="244"/>
      <c r="M140" s="245"/>
      <c r="N140" s="246"/>
      <c r="O140" s="246"/>
      <c r="P140" s="247">
        <v>0</v>
      </c>
      <c r="Q140" s="246"/>
      <c r="R140" s="247">
        <v>0</v>
      </c>
      <c r="S140" s="246"/>
      <c r="T140" s="248">
        <v>0</v>
      </c>
      <c r="AR140" s="249" t="s">
        <v>85</v>
      </c>
      <c r="AT140" s="250" t="s">
        <v>75</v>
      </c>
      <c r="AU140" s="250" t="s">
        <v>83</v>
      </c>
      <c r="AY140" s="249" t="s">
        <v>190</v>
      </c>
      <c r="BK140" s="251">
        <v>0</v>
      </c>
    </row>
    <row r="141" spans="2:63" s="11" customFormat="1" ht="22.8" customHeight="1">
      <c r="B141" s="238"/>
      <c r="C141" s="239"/>
      <c r="D141" s="240" t="s">
        <v>75</v>
      </c>
      <c r="E141" s="252" t="s">
        <v>2730</v>
      </c>
      <c r="F141" s="252" t="s">
        <v>2731</v>
      </c>
      <c r="G141" s="239"/>
      <c r="H141" s="239"/>
      <c r="I141" s="242"/>
      <c r="J141" s="253">
        <f>BK141</f>
        <v>0</v>
      </c>
      <c r="K141" s="239"/>
      <c r="L141" s="244"/>
      <c r="M141" s="245"/>
      <c r="N141" s="246"/>
      <c r="O141" s="246"/>
      <c r="P141" s="247">
        <f>SUM(P142:P193)</f>
        <v>0</v>
      </c>
      <c r="Q141" s="246"/>
      <c r="R141" s="247">
        <f>SUM(R142:R193)</f>
        <v>0</v>
      </c>
      <c r="S141" s="246"/>
      <c r="T141" s="248">
        <f>SUM(T142:T193)</f>
        <v>0</v>
      </c>
      <c r="AR141" s="249" t="s">
        <v>83</v>
      </c>
      <c r="AT141" s="250" t="s">
        <v>75</v>
      </c>
      <c r="AU141" s="250" t="s">
        <v>83</v>
      </c>
      <c r="AY141" s="249" t="s">
        <v>190</v>
      </c>
      <c r="BK141" s="251">
        <f>SUM(BK142:BK193)</f>
        <v>0</v>
      </c>
    </row>
    <row r="142" spans="2:65" s="1" customFormat="1" ht="36" customHeight="1">
      <c r="B142" s="40"/>
      <c r="C142" s="299" t="s">
        <v>83</v>
      </c>
      <c r="D142" s="299" t="s">
        <v>206</v>
      </c>
      <c r="E142" s="300" t="s">
        <v>2732</v>
      </c>
      <c r="F142" s="301" t="s">
        <v>2733</v>
      </c>
      <c r="G142" s="302" t="s">
        <v>552</v>
      </c>
      <c r="H142" s="303">
        <v>1</v>
      </c>
      <c r="I142" s="304"/>
      <c r="J142" s="305">
        <f>ROUND(I142*H142,2)</f>
        <v>0</v>
      </c>
      <c r="K142" s="301" t="s">
        <v>1</v>
      </c>
      <c r="L142" s="306"/>
      <c r="M142" s="307" t="s">
        <v>1</v>
      </c>
      <c r="N142" s="308" t="s">
        <v>41</v>
      </c>
      <c r="O142" s="88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AR142" s="265" t="s">
        <v>209</v>
      </c>
      <c r="AT142" s="265" t="s">
        <v>206</v>
      </c>
      <c r="AU142" s="265" t="s">
        <v>85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197</v>
      </c>
      <c r="BM142" s="265" t="s">
        <v>2734</v>
      </c>
    </row>
    <row r="143" spans="2:65" s="1" customFormat="1" ht="36" customHeight="1">
      <c r="B143" s="40"/>
      <c r="C143" s="299" t="s">
        <v>85</v>
      </c>
      <c r="D143" s="299" t="s">
        <v>206</v>
      </c>
      <c r="E143" s="300" t="s">
        <v>2735</v>
      </c>
      <c r="F143" s="301" t="s">
        <v>2736</v>
      </c>
      <c r="G143" s="302" t="s">
        <v>552</v>
      </c>
      <c r="H143" s="303">
        <v>2</v>
      </c>
      <c r="I143" s="304"/>
      <c r="J143" s="305">
        <f>ROUND(I143*H143,2)</f>
        <v>0</v>
      </c>
      <c r="K143" s="301" t="s">
        <v>1</v>
      </c>
      <c r="L143" s="306"/>
      <c r="M143" s="307" t="s">
        <v>1</v>
      </c>
      <c r="N143" s="308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209</v>
      </c>
      <c r="AT143" s="265" t="s">
        <v>206</v>
      </c>
      <c r="AU143" s="265" t="s">
        <v>85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2737</v>
      </c>
    </row>
    <row r="144" spans="2:65" s="1" customFormat="1" ht="16.5" customHeight="1">
      <c r="B144" s="40"/>
      <c r="C144" s="254" t="s">
        <v>120</v>
      </c>
      <c r="D144" s="254" t="s">
        <v>193</v>
      </c>
      <c r="E144" s="255" t="s">
        <v>2738</v>
      </c>
      <c r="F144" s="256" t="s">
        <v>2739</v>
      </c>
      <c r="G144" s="257" t="s">
        <v>267</v>
      </c>
      <c r="H144" s="258">
        <v>1</v>
      </c>
      <c r="I144" s="259"/>
      <c r="J144" s="260">
        <f>ROUND(I144*H144,2)</f>
        <v>0</v>
      </c>
      <c r="K144" s="256" t="s">
        <v>1</v>
      </c>
      <c r="L144" s="42"/>
      <c r="M144" s="261" t="s">
        <v>1</v>
      </c>
      <c r="N144" s="262" t="s">
        <v>41</v>
      </c>
      <c r="O144" s="88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65" t="s">
        <v>197</v>
      </c>
      <c r="AT144" s="265" t="s">
        <v>193</v>
      </c>
      <c r="AU144" s="265" t="s">
        <v>85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197</v>
      </c>
      <c r="BM144" s="265" t="s">
        <v>2740</v>
      </c>
    </row>
    <row r="145" spans="2:65" s="1" customFormat="1" ht="24" customHeight="1">
      <c r="B145" s="40"/>
      <c r="C145" s="299" t="s">
        <v>197</v>
      </c>
      <c r="D145" s="299" t="s">
        <v>206</v>
      </c>
      <c r="E145" s="300" t="s">
        <v>2741</v>
      </c>
      <c r="F145" s="301" t="s">
        <v>2742</v>
      </c>
      <c r="G145" s="302" t="s">
        <v>552</v>
      </c>
      <c r="H145" s="303">
        <v>1</v>
      </c>
      <c r="I145" s="304"/>
      <c r="J145" s="305">
        <f>ROUND(I145*H145,2)</f>
        <v>0</v>
      </c>
      <c r="K145" s="301" t="s">
        <v>1</v>
      </c>
      <c r="L145" s="306"/>
      <c r="M145" s="307" t="s">
        <v>1</v>
      </c>
      <c r="N145" s="308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209</v>
      </c>
      <c r="AT145" s="265" t="s">
        <v>206</v>
      </c>
      <c r="AU145" s="265" t="s">
        <v>85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2743</v>
      </c>
    </row>
    <row r="146" spans="2:65" s="1" customFormat="1" ht="24" customHeight="1">
      <c r="B146" s="40"/>
      <c r="C146" s="254" t="s">
        <v>228</v>
      </c>
      <c r="D146" s="254" t="s">
        <v>193</v>
      </c>
      <c r="E146" s="255" t="s">
        <v>2744</v>
      </c>
      <c r="F146" s="256" t="s">
        <v>2745</v>
      </c>
      <c r="G146" s="257" t="s">
        <v>267</v>
      </c>
      <c r="H146" s="258">
        <v>1</v>
      </c>
      <c r="I146" s="259"/>
      <c r="J146" s="260">
        <f>ROUND(I146*H146,2)</f>
        <v>0</v>
      </c>
      <c r="K146" s="256" t="s">
        <v>1</v>
      </c>
      <c r="L146" s="42"/>
      <c r="M146" s="261" t="s">
        <v>1</v>
      </c>
      <c r="N146" s="262" t="s">
        <v>41</v>
      </c>
      <c r="O146" s="88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AR146" s="265" t="s">
        <v>197</v>
      </c>
      <c r="AT146" s="265" t="s">
        <v>193</v>
      </c>
      <c r="AU146" s="265" t="s">
        <v>85</v>
      </c>
      <c r="AY146" s="17" t="s">
        <v>190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83</v>
      </c>
      <c r="BK146" s="149">
        <f>ROUND(I146*H146,2)</f>
        <v>0</v>
      </c>
      <c r="BL146" s="17" t="s">
        <v>197</v>
      </c>
      <c r="BM146" s="265" t="s">
        <v>2746</v>
      </c>
    </row>
    <row r="147" spans="2:65" s="1" customFormat="1" ht="48" customHeight="1">
      <c r="B147" s="40"/>
      <c r="C147" s="299" t="s">
        <v>191</v>
      </c>
      <c r="D147" s="299" t="s">
        <v>206</v>
      </c>
      <c r="E147" s="300" t="s">
        <v>2747</v>
      </c>
      <c r="F147" s="301" t="s">
        <v>2748</v>
      </c>
      <c r="G147" s="302" t="s">
        <v>552</v>
      </c>
      <c r="H147" s="303">
        <v>1</v>
      </c>
      <c r="I147" s="304"/>
      <c r="J147" s="305">
        <f>ROUND(I147*H147,2)</f>
        <v>0</v>
      </c>
      <c r="K147" s="301" t="s">
        <v>1</v>
      </c>
      <c r="L147" s="306"/>
      <c r="M147" s="307" t="s">
        <v>1</v>
      </c>
      <c r="N147" s="308" t="s">
        <v>41</v>
      </c>
      <c r="O147" s="88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AR147" s="265" t="s">
        <v>209</v>
      </c>
      <c r="AT147" s="265" t="s">
        <v>206</v>
      </c>
      <c r="AU147" s="265" t="s">
        <v>85</v>
      </c>
      <c r="AY147" s="17" t="s">
        <v>190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83</v>
      </c>
      <c r="BK147" s="149">
        <f>ROUND(I147*H147,2)</f>
        <v>0</v>
      </c>
      <c r="BL147" s="17" t="s">
        <v>197</v>
      </c>
      <c r="BM147" s="265" t="s">
        <v>2749</v>
      </c>
    </row>
    <row r="148" spans="2:65" s="1" customFormat="1" ht="24" customHeight="1">
      <c r="B148" s="40"/>
      <c r="C148" s="254" t="s">
        <v>251</v>
      </c>
      <c r="D148" s="254" t="s">
        <v>193</v>
      </c>
      <c r="E148" s="255" t="s">
        <v>2750</v>
      </c>
      <c r="F148" s="256" t="s">
        <v>2751</v>
      </c>
      <c r="G148" s="257" t="s">
        <v>267</v>
      </c>
      <c r="H148" s="258">
        <v>1</v>
      </c>
      <c r="I148" s="259"/>
      <c r="J148" s="260">
        <f>ROUND(I148*H148,2)</f>
        <v>0</v>
      </c>
      <c r="K148" s="256" t="s">
        <v>1</v>
      </c>
      <c r="L148" s="42"/>
      <c r="M148" s="261" t="s">
        <v>1</v>
      </c>
      <c r="N148" s="262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197</v>
      </c>
      <c r="AT148" s="265" t="s">
        <v>193</v>
      </c>
      <c r="AU148" s="265" t="s">
        <v>85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197</v>
      </c>
      <c r="BM148" s="265" t="s">
        <v>2752</v>
      </c>
    </row>
    <row r="149" spans="2:65" s="1" customFormat="1" ht="24" customHeight="1">
      <c r="B149" s="40"/>
      <c r="C149" s="299" t="s">
        <v>209</v>
      </c>
      <c r="D149" s="299" t="s">
        <v>206</v>
      </c>
      <c r="E149" s="300" t="s">
        <v>2753</v>
      </c>
      <c r="F149" s="301" t="s">
        <v>2754</v>
      </c>
      <c r="G149" s="302" t="s">
        <v>552</v>
      </c>
      <c r="H149" s="303">
        <v>9</v>
      </c>
      <c r="I149" s="304"/>
      <c r="J149" s="305">
        <f>ROUND(I149*H149,2)</f>
        <v>0</v>
      </c>
      <c r="K149" s="301" t="s">
        <v>1</v>
      </c>
      <c r="L149" s="306"/>
      <c r="M149" s="307" t="s">
        <v>1</v>
      </c>
      <c r="N149" s="308" t="s">
        <v>41</v>
      </c>
      <c r="O149" s="88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AR149" s="265" t="s">
        <v>209</v>
      </c>
      <c r="AT149" s="265" t="s">
        <v>206</v>
      </c>
      <c r="AU149" s="265" t="s">
        <v>85</v>
      </c>
      <c r="AY149" s="17" t="s">
        <v>190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83</v>
      </c>
      <c r="BK149" s="149">
        <f>ROUND(I149*H149,2)</f>
        <v>0</v>
      </c>
      <c r="BL149" s="17" t="s">
        <v>197</v>
      </c>
      <c r="BM149" s="265" t="s">
        <v>2755</v>
      </c>
    </row>
    <row r="150" spans="2:65" s="1" customFormat="1" ht="24" customHeight="1">
      <c r="B150" s="40"/>
      <c r="C150" s="254" t="s">
        <v>249</v>
      </c>
      <c r="D150" s="254" t="s">
        <v>193</v>
      </c>
      <c r="E150" s="255" t="s">
        <v>2756</v>
      </c>
      <c r="F150" s="256" t="s">
        <v>2757</v>
      </c>
      <c r="G150" s="257" t="s">
        <v>267</v>
      </c>
      <c r="H150" s="258">
        <v>9</v>
      </c>
      <c r="I150" s="259"/>
      <c r="J150" s="260">
        <f>ROUND(I150*H150,2)</f>
        <v>0</v>
      </c>
      <c r="K150" s="256" t="s">
        <v>1</v>
      </c>
      <c r="L150" s="42"/>
      <c r="M150" s="261" t="s">
        <v>1</v>
      </c>
      <c r="N150" s="262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197</v>
      </c>
      <c r="AT150" s="265" t="s">
        <v>193</v>
      </c>
      <c r="AU150" s="265" t="s">
        <v>85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197</v>
      </c>
      <c r="BM150" s="265" t="s">
        <v>2758</v>
      </c>
    </row>
    <row r="151" spans="2:65" s="1" customFormat="1" ht="24" customHeight="1">
      <c r="B151" s="40"/>
      <c r="C151" s="299" t="s">
        <v>264</v>
      </c>
      <c r="D151" s="299" t="s">
        <v>206</v>
      </c>
      <c r="E151" s="300" t="s">
        <v>2759</v>
      </c>
      <c r="F151" s="301" t="s">
        <v>2760</v>
      </c>
      <c r="G151" s="302" t="s">
        <v>267</v>
      </c>
      <c r="H151" s="303">
        <v>1</v>
      </c>
      <c r="I151" s="304"/>
      <c r="J151" s="305">
        <f>ROUND(I151*H151,2)</f>
        <v>0</v>
      </c>
      <c r="K151" s="301" t="s">
        <v>1</v>
      </c>
      <c r="L151" s="306"/>
      <c r="M151" s="307" t="s">
        <v>1</v>
      </c>
      <c r="N151" s="308" t="s">
        <v>41</v>
      </c>
      <c r="O151" s="88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AR151" s="265" t="s">
        <v>209</v>
      </c>
      <c r="AT151" s="265" t="s">
        <v>206</v>
      </c>
      <c r="AU151" s="265" t="s">
        <v>85</v>
      </c>
      <c r="AY151" s="17" t="s">
        <v>190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83</v>
      </c>
      <c r="BK151" s="149">
        <f>ROUND(I151*H151,2)</f>
        <v>0</v>
      </c>
      <c r="BL151" s="17" t="s">
        <v>197</v>
      </c>
      <c r="BM151" s="265" t="s">
        <v>2761</v>
      </c>
    </row>
    <row r="152" spans="2:65" s="1" customFormat="1" ht="16.5" customHeight="1">
      <c r="B152" s="40"/>
      <c r="C152" s="299" t="s">
        <v>270</v>
      </c>
      <c r="D152" s="299" t="s">
        <v>206</v>
      </c>
      <c r="E152" s="300" t="s">
        <v>2762</v>
      </c>
      <c r="F152" s="301" t="s">
        <v>2763</v>
      </c>
      <c r="G152" s="302" t="s">
        <v>267</v>
      </c>
      <c r="H152" s="303">
        <v>1</v>
      </c>
      <c r="I152" s="304"/>
      <c r="J152" s="305">
        <f>ROUND(I152*H152,2)</f>
        <v>0</v>
      </c>
      <c r="K152" s="301" t="s">
        <v>1</v>
      </c>
      <c r="L152" s="306"/>
      <c r="M152" s="307" t="s">
        <v>1</v>
      </c>
      <c r="N152" s="308" t="s">
        <v>41</v>
      </c>
      <c r="O152" s="88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AR152" s="265" t="s">
        <v>209</v>
      </c>
      <c r="AT152" s="265" t="s">
        <v>206</v>
      </c>
      <c r="AU152" s="265" t="s">
        <v>85</v>
      </c>
      <c r="AY152" s="17" t="s">
        <v>190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83</v>
      </c>
      <c r="BK152" s="149">
        <f>ROUND(I152*H152,2)</f>
        <v>0</v>
      </c>
      <c r="BL152" s="17" t="s">
        <v>197</v>
      </c>
      <c r="BM152" s="265" t="s">
        <v>2764</v>
      </c>
    </row>
    <row r="153" spans="2:65" s="1" customFormat="1" ht="36" customHeight="1">
      <c r="B153" s="40"/>
      <c r="C153" s="299" t="s">
        <v>279</v>
      </c>
      <c r="D153" s="299" t="s">
        <v>206</v>
      </c>
      <c r="E153" s="300" t="s">
        <v>2765</v>
      </c>
      <c r="F153" s="301" t="s">
        <v>2766</v>
      </c>
      <c r="G153" s="302" t="s">
        <v>552</v>
      </c>
      <c r="H153" s="303">
        <v>2</v>
      </c>
      <c r="I153" s="304"/>
      <c r="J153" s="305">
        <f>ROUND(I153*H153,2)</f>
        <v>0</v>
      </c>
      <c r="K153" s="301" t="s">
        <v>1</v>
      </c>
      <c r="L153" s="306"/>
      <c r="M153" s="307" t="s">
        <v>1</v>
      </c>
      <c r="N153" s="308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209</v>
      </c>
      <c r="AT153" s="265" t="s">
        <v>206</v>
      </c>
      <c r="AU153" s="265" t="s">
        <v>85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197</v>
      </c>
      <c r="BM153" s="265" t="s">
        <v>2767</v>
      </c>
    </row>
    <row r="154" spans="2:65" s="1" customFormat="1" ht="16.5" customHeight="1">
      <c r="B154" s="40"/>
      <c r="C154" s="299" t="s">
        <v>286</v>
      </c>
      <c r="D154" s="299" t="s">
        <v>206</v>
      </c>
      <c r="E154" s="300" t="s">
        <v>2768</v>
      </c>
      <c r="F154" s="301" t="s">
        <v>2769</v>
      </c>
      <c r="G154" s="302" t="s">
        <v>552</v>
      </c>
      <c r="H154" s="303">
        <v>12</v>
      </c>
      <c r="I154" s="304"/>
      <c r="J154" s="305">
        <f>ROUND(I154*H154,2)</f>
        <v>0</v>
      </c>
      <c r="K154" s="301" t="s">
        <v>1</v>
      </c>
      <c r="L154" s="306"/>
      <c r="M154" s="307" t="s">
        <v>1</v>
      </c>
      <c r="N154" s="308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209</v>
      </c>
      <c r="AT154" s="265" t="s">
        <v>206</v>
      </c>
      <c r="AU154" s="265" t="s">
        <v>85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197</v>
      </c>
      <c r="BM154" s="265" t="s">
        <v>2770</v>
      </c>
    </row>
    <row r="155" spans="2:65" s="1" customFormat="1" ht="16.5" customHeight="1">
      <c r="B155" s="40"/>
      <c r="C155" s="254" t="s">
        <v>293</v>
      </c>
      <c r="D155" s="254" t="s">
        <v>193</v>
      </c>
      <c r="E155" s="255" t="s">
        <v>2771</v>
      </c>
      <c r="F155" s="256" t="s">
        <v>2772</v>
      </c>
      <c r="G155" s="257" t="s">
        <v>1</v>
      </c>
      <c r="H155" s="258">
        <v>1</v>
      </c>
      <c r="I155" s="259"/>
      <c r="J155" s="260">
        <f>ROUND(I155*H155,2)</f>
        <v>0</v>
      </c>
      <c r="K155" s="256" t="s">
        <v>1</v>
      </c>
      <c r="L155" s="42"/>
      <c r="M155" s="261" t="s">
        <v>1</v>
      </c>
      <c r="N155" s="262" t="s">
        <v>41</v>
      </c>
      <c r="O155" s="88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AR155" s="265" t="s">
        <v>197</v>
      </c>
      <c r="AT155" s="265" t="s">
        <v>193</v>
      </c>
      <c r="AU155" s="265" t="s">
        <v>85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197</v>
      </c>
      <c r="BM155" s="265" t="s">
        <v>2773</v>
      </c>
    </row>
    <row r="156" spans="2:65" s="1" customFormat="1" ht="24" customHeight="1">
      <c r="B156" s="40"/>
      <c r="C156" s="299" t="s">
        <v>8</v>
      </c>
      <c r="D156" s="299" t="s">
        <v>206</v>
      </c>
      <c r="E156" s="300" t="s">
        <v>2774</v>
      </c>
      <c r="F156" s="301" t="s">
        <v>2775</v>
      </c>
      <c r="G156" s="302" t="s">
        <v>552</v>
      </c>
      <c r="H156" s="303">
        <v>1</v>
      </c>
      <c r="I156" s="304"/>
      <c r="J156" s="305">
        <f>ROUND(I156*H156,2)</f>
        <v>0</v>
      </c>
      <c r="K156" s="301" t="s">
        <v>1</v>
      </c>
      <c r="L156" s="306"/>
      <c r="M156" s="307" t="s">
        <v>1</v>
      </c>
      <c r="N156" s="308" t="s">
        <v>41</v>
      </c>
      <c r="O156" s="88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AR156" s="265" t="s">
        <v>209</v>
      </c>
      <c r="AT156" s="265" t="s">
        <v>206</v>
      </c>
      <c r="AU156" s="265" t="s">
        <v>85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197</v>
      </c>
      <c r="BM156" s="265" t="s">
        <v>2776</v>
      </c>
    </row>
    <row r="157" spans="2:65" s="1" customFormat="1" ht="24" customHeight="1">
      <c r="B157" s="40"/>
      <c r="C157" s="254" t="s">
        <v>301</v>
      </c>
      <c r="D157" s="254" t="s">
        <v>193</v>
      </c>
      <c r="E157" s="255" t="s">
        <v>2777</v>
      </c>
      <c r="F157" s="256" t="s">
        <v>2778</v>
      </c>
      <c r="G157" s="257" t="s">
        <v>267</v>
      </c>
      <c r="H157" s="258">
        <v>1</v>
      </c>
      <c r="I157" s="259"/>
      <c r="J157" s="260">
        <f>ROUND(I157*H157,2)</f>
        <v>0</v>
      </c>
      <c r="K157" s="256" t="s">
        <v>1</v>
      </c>
      <c r="L157" s="42"/>
      <c r="M157" s="261" t="s">
        <v>1</v>
      </c>
      <c r="N157" s="262" t="s">
        <v>41</v>
      </c>
      <c r="O157" s="88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AR157" s="265" t="s">
        <v>197</v>
      </c>
      <c r="AT157" s="265" t="s">
        <v>193</v>
      </c>
      <c r="AU157" s="265" t="s">
        <v>85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197</v>
      </c>
      <c r="BM157" s="265" t="s">
        <v>2779</v>
      </c>
    </row>
    <row r="158" spans="2:65" s="1" customFormat="1" ht="16.5" customHeight="1">
      <c r="B158" s="40"/>
      <c r="C158" s="299" t="s">
        <v>306</v>
      </c>
      <c r="D158" s="299" t="s">
        <v>206</v>
      </c>
      <c r="E158" s="300" t="s">
        <v>2780</v>
      </c>
      <c r="F158" s="301" t="s">
        <v>2781</v>
      </c>
      <c r="G158" s="302" t="s">
        <v>552</v>
      </c>
      <c r="H158" s="303">
        <v>24</v>
      </c>
      <c r="I158" s="304"/>
      <c r="J158" s="305">
        <f>ROUND(I158*H158,2)</f>
        <v>0</v>
      </c>
      <c r="K158" s="301" t="s">
        <v>1</v>
      </c>
      <c r="L158" s="306"/>
      <c r="M158" s="307" t="s">
        <v>1</v>
      </c>
      <c r="N158" s="308" t="s">
        <v>41</v>
      </c>
      <c r="O158" s="88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AR158" s="265" t="s">
        <v>209</v>
      </c>
      <c r="AT158" s="265" t="s">
        <v>206</v>
      </c>
      <c r="AU158" s="265" t="s">
        <v>85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197</v>
      </c>
      <c r="BM158" s="265" t="s">
        <v>2782</v>
      </c>
    </row>
    <row r="159" spans="2:65" s="1" customFormat="1" ht="24" customHeight="1">
      <c r="B159" s="40"/>
      <c r="C159" s="254" t="s">
        <v>312</v>
      </c>
      <c r="D159" s="254" t="s">
        <v>193</v>
      </c>
      <c r="E159" s="255" t="s">
        <v>2783</v>
      </c>
      <c r="F159" s="256" t="s">
        <v>2784</v>
      </c>
      <c r="G159" s="257" t="s">
        <v>552</v>
      </c>
      <c r="H159" s="258">
        <v>24</v>
      </c>
      <c r="I159" s="259"/>
      <c r="J159" s="260">
        <f>ROUND(I159*H159,2)</f>
        <v>0</v>
      </c>
      <c r="K159" s="256" t="s">
        <v>1</v>
      </c>
      <c r="L159" s="42"/>
      <c r="M159" s="261" t="s">
        <v>1</v>
      </c>
      <c r="N159" s="262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197</v>
      </c>
      <c r="AT159" s="265" t="s">
        <v>193</v>
      </c>
      <c r="AU159" s="265" t="s">
        <v>85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197</v>
      </c>
      <c r="BM159" s="265" t="s">
        <v>2785</v>
      </c>
    </row>
    <row r="160" spans="2:65" s="1" customFormat="1" ht="16.5" customHeight="1">
      <c r="B160" s="40"/>
      <c r="C160" s="299" t="s">
        <v>320</v>
      </c>
      <c r="D160" s="299" t="s">
        <v>206</v>
      </c>
      <c r="E160" s="300" t="s">
        <v>2786</v>
      </c>
      <c r="F160" s="301" t="s">
        <v>2787</v>
      </c>
      <c r="G160" s="302" t="s">
        <v>552</v>
      </c>
      <c r="H160" s="303">
        <v>24</v>
      </c>
      <c r="I160" s="304"/>
      <c r="J160" s="305">
        <f>ROUND(I160*H160,2)</f>
        <v>0</v>
      </c>
      <c r="K160" s="301" t="s">
        <v>1</v>
      </c>
      <c r="L160" s="306"/>
      <c r="M160" s="307" t="s">
        <v>1</v>
      </c>
      <c r="N160" s="308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209</v>
      </c>
      <c r="AT160" s="265" t="s">
        <v>206</v>
      </c>
      <c r="AU160" s="265" t="s">
        <v>85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197</v>
      </c>
      <c r="BM160" s="265" t="s">
        <v>2788</v>
      </c>
    </row>
    <row r="161" spans="2:65" s="1" customFormat="1" ht="16.5" customHeight="1">
      <c r="B161" s="40"/>
      <c r="C161" s="299" t="s">
        <v>325</v>
      </c>
      <c r="D161" s="299" t="s">
        <v>206</v>
      </c>
      <c r="E161" s="300" t="s">
        <v>2789</v>
      </c>
      <c r="F161" s="301" t="s">
        <v>2790</v>
      </c>
      <c r="G161" s="302" t="s">
        <v>552</v>
      </c>
      <c r="H161" s="303">
        <v>24</v>
      </c>
      <c r="I161" s="304"/>
      <c r="J161" s="305">
        <f>ROUND(I161*H161,2)</f>
        <v>0</v>
      </c>
      <c r="K161" s="301" t="s">
        <v>1</v>
      </c>
      <c r="L161" s="306"/>
      <c r="M161" s="307" t="s">
        <v>1</v>
      </c>
      <c r="N161" s="308" t="s">
        <v>41</v>
      </c>
      <c r="O161" s="88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265" t="s">
        <v>209</v>
      </c>
      <c r="AT161" s="265" t="s">
        <v>206</v>
      </c>
      <c r="AU161" s="265" t="s">
        <v>85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197</v>
      </c>
      <c r="BM161" s="265" t="s">
        <v>2791</v>
      </c>
    </row>
    <row r="162" spans="2:65" s="1" customFormat="1" ht="24" customHeight="1">
      <c r="B162" s="40"/>
      <c r="C162" s="254" t="s">
        <v>7</v>
      </c>
      <c r="D162" s="254" t="s">
        <v>193</v>
      </c>
      <c r="E162" s="255" t="s">
        <v>2792</v>
      </c>
      <c r="F162" s="256" t="s">
        <v>2793</v>
      </c>
      <c r="G162" s="257" t="s">
        <v>552</v>
      </c>
      <c r="H162" s="258">
        <v>2</v>
      </c>
      <c r="I162" s="259"/>
      <c r="J162" s="260">
        <f>ROUND(I162*H162,2)</f>
        <v>0</v>
      </c>
      <c r="K162" s="256" t="s">
        <v>1</v>
      </c>
      <c r="L162" s="42"/>
      <c r="M162" s="261" t="s">
        <v>1</v>
      </c>
      <c r="N162" s="262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197</v>
      </c>
      <c r="AT162" s="265" t="s">
        <v>193</v>
      </c>
      <c r="AU162" s="265" t="s">
        <v>85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197</v>
      </c>
      <c r="BM162" s="265" t="s">
        <v>2794</v>
      </c>
    </row>
    <row r="163" spans="2:65" s="1" customFormat="1" ht="24" customHeight="1">
      <c r="B163" s="40"/>
      <c r="C163" s="254" t="s">
        <v>340</v>
      </c>
      <c r="D163" s="254" t="s">
        <v>193</v>
      </c>
      <c r="E163" s="255" t="s">
        <v>2795</v>
      </c>
      <c r="F163" s="256" t="s">
        <v>2796</v>
      </c>
      <c r="G163" s="257" t="s">
        <v>552</v>
      </c>
      <c r="H163" s="258">
        <v>22</v>
      </c>
      <c r="I163" s="259"/>
      <c r="J163" s="260">
        <f>ROUND(I163*H163,2)</f>
        <v>0</v>
      </c>
      <c r="K163" s="256" t="s">
        <v>1</v>
      </c>
      <c r="L163" s="42"/>
      <c r="M163" s="261" t="s">
        <v>1</v>
      </c>
      <c r="N163" s="262" t="s">
        <v>41</v>
      </c>
      <c r="O163" s="88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AR163" s="265" t="s">
        <v>197</v>
      </c>
      <c r="AT163" s="265" t="s">
        <v>193</v>
      </c>
      <c r="AU163" s="265" t="s">
        <v>85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197</v>
      </c>
      <c r="BM163" s="265" t="s">
        <v>2797</v>
      </c>
    </row>
    <row r="164" spans="2:65" s="1" customFormat="1" ht="36" customHeight="1">
      <c r="B164" s="40"/>
      <c r="C164" s="254" t="s">
        <v>346</v>
      </c>
      <c r="D164" s="254" t="s">
        <v>193</v>
      </c>
      <c r="E164" s="255" t="s">
        <v>2798</v>
      </c>
      <c r="F164" s="256" t="s">
        <v>2799</v>
      </c>
      <c r="G164" s="257" t="s">
        <v>1154</v>
      </c>
      <c r="H164" s="258">
        <v>3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197</v>
      </c>
      <c r="AT164" s="265" t="s">
        <v>193</v>
      </c>
      <c r="AU164" s="265" t="s">
        <v>85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197</v>
      </c>
      <c r="BM164" s="265" t="s">
        <v>2800</v>
      </c>
    </row>
    <row r="165" spans="2:65" s="1" customFormat="1" ht="16.5" customHeight="1">
      <c r="B165" s="40"/>
      <c r="C165" s="299" t="s">
        <v>350</v>
      </c>
      <c r="D165" s="299" t="s">
        <v>206</v>
      </c>
      <c r="E165" s="300" t="s">
        <v>2801</v>
      </c>
      <c r="F165" s="301" t="s">
        <v>2802</v>
      </c>
      <c r="G165" s="302" t="s">
        <v>361</v>
      </c>
      <c r="H165" s="303">
        <v>135</v>
      </c>
      <c r="I165" s="304"/>
      <c r="J165" s="305">
        <f>ROUND(I165*H165,2)</f>
        <v>0</v>
      </c>
      <c r="K165" s="301" t="s">
        <v>1</v>
      </c>
      <c r="L165" s="306"/>
      <c r="M165" s="307" t="s">
        <v>1</v>
      </c>
      <c r="N165" s="308" t="s">
        <v>41</v>
      </c>
      <c r="O165" s="88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AR165" s="265" t="s">
        <v>209</v>
      </c>
      <c r="AT165" s="265" t="s">
        <v>206</v>
      </c>
      <c r="AU165" s="265" t="s">
        <v>85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197</v>
      </c>
      <c r="BM165" s="265" t="s">
        <v>2803</v>
      </c>
    </row>
    <row r="166" spans="2:65" s="1" customFormat="1" ht="16.5" customHeight="1">
      <c r="B166" s="40"/>
      <c r="C166" s="254" t="s">
        <v>354</v>
      </c>
      <c r="D166" s="254" t="s">
        <v>193</v>
      </c>
      <c r="E166" s="255" t="s">
        <v>2804</v>
      </c>
      <c r="F166" s="256" t="s">
        <v>2805</v>
      </c>
      <c r="G166" s="257" t="s">
        <v>361</v>
      </c>
      <c r="H166" s="258">
        <v>135</v>
      </c>
      <c r="I166" s="259"/>
      <c r="J166" s="260">
        <f>ROUND(I166*H166,2)</f>
        <v>0</v>
      </c>
      <c r="K166" s="256" t="s">
        <v>1</v>
      </c>
      <c r="L166" s="42"/>
      <c r="M166" s="261" t="s">
        <v>1</v>
      </c>
      <c r="N166" s="262" t="s">
        <v>41</v>
      </c>
      <c r="O166" s="88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AR166" s="265" t="s">
        <v>197</v>
      </c>
      <c r="AT166" s="265" t="s">
        <v>193</v>
      </c>
      <c r="AU166" s="265" t="s">
        <v>85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197</v>
      </c>
      <c r="BM166" s="265" t="s">
        <v>2806</v>
      </c>
    </row>
    <row r="167" spans="2:65" s="1" customFormat="1" ht="24" customHeight="1">
      <c r="B167" s="40"/>
      <c r="C167" s="299" t="s">
        <v>358</v>
      </c>
      <c r="D167" s="299" t="s">
        <v>206</v>
      </c>
      <c r="E167" s="300" t="s">
        <v>2807</v>
      </c>
      <c r="F167" s="301" t="s">
        <v>2808</v>
      </c>
      <c r="G167" s="302" t="s">
        <v>552</v>
      </c>
      <c r="H167" s="303">
        <v>1</v>
      </c>
      <c r="I167" s="304"/>
      <c r="J167" s="305">
        <f>ROUND(I167*H167,2)</f>
        <v>0</v>
      </c>
      <c r="K167" s="301" t="s">
        <v>1</v>
      </c>
      <c r="L167" s="306"/>
      <c r="M167" s="307" t="s">
        <v>1</v>
      </c>
      <c r="N167" s="308" t="s">
        <v>41</v>
      </c>
      <c r="O167" s="88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65" t="s">
        <v>209</v>
      </c>
      <c r="AT167" s="265" t="s">
        <v>206</v>
      </c>
      <c r="AU167" s="265" t="s">
        <v>85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197</v>
      </c>
      <c r="BM167" s="265" t="s">
        <v>2809</v>
      </c>
    </row>
    <row r="168" spans="2:65" s="1" customFormat="1" ht="16.5" customHeight="1">
      <c r="B168" s="40"/>
      <c r="C168" s="254" t="s">
        <v>365</v>
      </c>
      <c r="D168" s="254" t="s">
        <v>193</v>
      </c>
      <c r="E168" s="255" t="s">
        <v>2810</v>
      </c>
      <c r="F168" s="256" t="s">
        <v>2811</v>
      </c>
      <c r="G168" s="257" t="s">
        <v>552</v>
      </c>
      <c r="H168" s="258">
        <v>1</v>
      </c>
      <c r="I168" s="259"/>
      <c r="J168" s="260">
        <f>ROUND(I168*H168,2)</f>
        <v>0</v>
      </c>
      <c r="K168" s="256" t="s">
        <v>1</v>
      </c>
      <c r="L168" s="42"/>
      <c r="M168" s="261" t="s">
        <v>1</v>
      </c>
      <c r="N168" s="262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197</v>
      </c>
      <c r="AT168" s="265" t="s">
        <v>193</v>
      </c>
      <c r="AU168" s="265" t="s">
        <v>85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197</v>
      </c>
      <c r="BM168" s="265" t="s">
        <v>2812</v>
      </c>
    </row>
    <row r="169" spans="2:65" s="1" customFormat="1" ht="16.5" customHeight="1">
      <c r="B169" s="40"/>
      <c r="C169" s="254" t="s">
        <v>624</v>
      </c>
      <c r="D169" s="254" t="s">
        <v>193</v>
      </c>
      <c r="E169" s="255" t="s">
        <v>2813</v>
      </c>
      <c r="F169" s="256" t="s">
        <v>2814</v>
      </c>
      <c r="G169" s="257" t="s">
        <v>552</v>
      </c>
      <c r="H169" s="258">
        <v>1</v>
      </c>
      <c r="I169" s="259"/>
      <c r="J169" s="260">
        <f>ROUND(I169*H169,2)</f>
        <v>0</v>
      </c>
      <c r="K169" s="256" t="s">
        <v>1</v>
      </c>
      <c r="L169" s="42"/>
      <c r="M169" s="261" t="s">
        <v>1</v>
      </c>
      <c r="N169" s="262" t="s">
        <v>41</v>
      </c>
      <c r="O169" s="88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AR169" s="265" t="s">
        <v>197</v>
      </c>
      <c r="AT169" s="265" t="s">
        <v>193</v>
      </c>
      <c r="AU169" s="265" t="s">
        <v>85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197</v>
      </c>
      <c r="BM169" s="265" t="s">
        <v>2815</v>
      </c>
    </row>
    <row r="170" spans="2:65" s="1" customFormat="1" ht="24" customHeight="1">
      <c r="B170" s="40"/>
      <c r="C170" s="254" t="s">
        <v>372</v>
      </c>
      <c r="D170" s="254" t="s">
        <v>193</v>
      </c>
      <c r="E170" s="255" t="s">
        <v>2816</v>
      </c>
      <c r="F170" s="256" t="s">
        <v>2817</v>
      </c>
      <c r="G170" s="257" t="s">
        <v>2818</v>
      </c>
      <c r="H170" s="258">
        <v>1</v>
      </c>
      <c r="I170" s="259"/>
      <c r="J170" s="260">
        <f>ROUND(I170*H170,2)</f>
        <v>0</v>
      </c>
      <c r="K170" s="256" t="s">
        <v>1</v>
      </c>
      <c r="L170" s="42"/>
      <c r="M170" s="261" t="s">
        <v>1</v>
      </c>
      <c r="N170" s="262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197</v>
      </c>
      <c r="AT170" s="265" t="s">
        <v>193</v>
      </c>
      <c r="AU170" s="265" t="s">
        <v>85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197</v>
      </c>
      <c r="BM170" s="265" t="s">
        <v>2819</v>
      </c>
    </row>
    <row r="171" spans="2:65" s="1" customFormat="1" ht="24" customHeight="1">
      <c r="B171" s="40"/>
      <c r="C171" s="254" t="s">
        <v>631</v>
      </c>
      <c r="D171" s="254" t="s">
        <v>193</v>
      </c>
      <c r="E171" s="255" t="s">
        <v>2820</v>
      </c>
      <c r="F171" s="256" t="s">
        <v>2821</v>
      </c>
      <c r="G171" s="257" t="s">
        <v>2818</v>
      </c>
      <c r="H171" s="258">
        <v>49</v>
      </c>
      <c r="I171" s="259"/>
      <c r="J171" s="260">
        <f>ROUND(I171*H171,2)</f>
        <v>0</v>
      </c>
      <c r="K171" s="256" t="s">
        <v>1</v>
      </c>
      <c r="L171" s="42"/>
      <c r="M171" s="261" t="s">
        <v>1</v>
      </c>
      <c r="N171" s="262" t="s">
        <v>41</v>
      </c>
      <c r="O171" s="88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AR171" s="265" t="s">
        <v>197</v>
      </c>
      <c r="AT171" s="265" t="s">
        <v>193</v>
      </c>
      <c r="AU171" s="265" t="s">
        <v>85</v>
      </c>
      <c r="AY171" s="17" t="s">
        <v>190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83</v>
      </c>
      <c r="BK171" s="149">
        <f>ROUND(I171*H171,2)</f>
        <v>0</v>
      </c>
      <c r="BL171" s="17" t="s">
        <v>197</v>
      </c>
      <c r="BM171" s="265" t="s">
        <v>2822</v>
      </c>
    </row>
    <row r="172" spans="2:65" s="1" customFormat="1" ht="72" customHeight="1">
      <c r="B172" s="40"/>
      <c r="C172" s="299" t="s">
        <v>379</v>
      </c>
      <c r="D172" s="299" t="s">
        <v>206</v>
      </c>
      <c r="E172" s="300" t="s">
        <v>2823</v>
      </c>
      <c r="F172" s="301" t="s">
        <v>2824</v>
      </c>
      <c r="G172" s="302" t="s">
        <v>552</v>
      </c>
      <c r="H172" s="303">
        <v>8</v>
      </c>
      <c r="I172" s="304"/>
      <c r="J172" s="305">
        <f>ROUND(I172*H172,2)</f>
        <v>0</v>
      </c>
      <c r="K172" s="301" t="s">
        <v>1</v>
      </c>
      <c r="L172" s="306"/>
      <c r="M172" s="307" t="s">
        <v>1</v>
      </c>
      <c r="N172" s="308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209</v>
      </c>
      <c r="AT172" s="265" t="s">
        <v>206</v>
      </c>
      <c r="AU172" s="265" t="s">
        <v>85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197</v>
      </c>
      <c r="BM172" s="265" t="s">
        <v>2825</v>
      </c>
    </row>
    <row r="173" spans="2:65" s="1" customFormat="1" ht="16.5" customHeight="1">
      <c r="B173" s="40"/>
      <c r="C173" s="254" t="s">
        <v>362</v>
      </c>
      <c r="D173" s="254" t="s">
        <v>193</v>
      </c>
      <c r="E173" s="255" t="s">
        <v>2826</v>
      </c>
      <c r="F173" s="256" t="s">
        <v>2811</v>
      </c>
      <c r="G173" s="257" t="s">
        <v>552</v>
      </c>
      <c r="H173" s="258">
        <v>8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197</v>
      </c>
      <c r="AT173" s="265" t="s">
        <v>193</v>
      </c>
      <c r="AU173" s="265" t="s">
        <v>85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197</v>
      </c>
      <c r="BM173" s="265" t="s">
        <v>2827</v>
      </c>
    </row>
    <row r="174" spans="2:65" s="1" customFormat="1" ht="24" customHeight="1">
      <c r="B174" s="40"/>
      <c r="C174" s="254" t="s">
        <v>388</v>
      </c>
      <c r="D174" s="254" t="s">
        <v>193</v>
      </c>
      <c r="E174" s="255" t="s">
        <v>2828</v>
      </c>
      <c r="F174" s="256" t="s">
        <v>2829</v>
      </c>
      <c r="G174" s="257" t="s">
        <v>267</v>
      </c>
      <c r="H174" s="258">
        <v>8</v>
      </c>
      <c r="I174" s="259"/>
      <c r="J174" s="260">
        <f>ROUND(I174*H174,2)</f>
        <v>0</v>
      </c>
      <c r="K174" s="256" t="s">
        <v>1</v>
      </c>
      <c r="L174" s="42"/>
      <c r="M174" s="261" t="s">
        <v>1</v>
      </c>
      <c r="N174" s="262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197</v>
      </c>
      <c r="AT174" s="265" t="s">
        <v>193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197</v>
      </c>
      <c r="BM174" s="265" t="s">
        <v>2830</v>
      </c>
    </row>
    <row r="175" spans="2:65" s="1" customFormat="1" ht="16.5" customHeight="1">
      <c r="B175" s="40"/>
      <c r="C175" s="254" t="s">
        <v>394</v>
      </c>
      <c r="D175" s="254" t="s">
        <v>193</v>
      </c>
      <c r="E175" s="255" t="s">
        <v>2831</v>
      </c>
      <c r="F175" s="256" t="s">
        <v>2832</v>
      </c>
      <c r="G175" s="257" t="s">
        <v>552</v>
      </c>
      <c r="H175" s="258">
        <v>169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197</v>
      </c>
      <c r="AT175" s="265" t="s">
        <v>193</v>
      </c>
      <c r="AU175" s="265" t="s">
        <v>85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197</v>
      </c>
      <c r="BM175" s="265" t="s">
        <v>2833</v>
      </c>
    </row>
    <row r="176" spans="2:65" s="1" customFormat="1" ht="36" customHeight="1">
      <c r="B176" s="40"/>
      <c r="C176" s="254" t="s">
        <v>401</v>
      </c>
      <c r="D176" s="254" t="s">
        <v>193</v>
      </c>
      <c r="E176" s="255" t="s">
        <v>2834</v>
      </c>
      <c r="F176" s="256" t="s">
        <v>2835</v>
      </c>
      <c r="G176" s="257" t="s">
        <v>552</v>
      </c>
      <c r="H176" s="258">
        <v>169</v>
      </c>
      <c r="I176" s="259"/>
      <c r="J176" s="260">
        <f>ROUND(I176*H176,2)</f>
        <v>0</v>
      </c>
      <c r="K176" s="256" t="s">
        <v>1</v>
      </c>
      <c r="L176" s="42"/>
      <c r="M176" s="261" t="s">
        <v>1</v>
      </c>
      <c r="N176" s="262" t="s">
        <v>41</v>
      </c>
      <c r="O176" s="88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AR176" s="265" t="s">
        <v>197</v>
      </c>
      <c r="AT176" s="265" t="s">
        <v>193</v>
      </c>
      <c r="AU176" s="265" t="s">
        <v>85</v>
      </c>
      <c r="AY176" s="17" t="s">
        <v>190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83</v>
      </c>
      <c r="BK176" s="149">
        <f>ROUND(I176*H176,2)</f>
        <v>0</v>
      </c>
      <c r="BL176" s="17" t="s">
        <v>197</v>
      </c>
      <c r="BM176" s="265" t="s">
        <v>2836</v>
      </c>
    </row>
    <row r="177" spans="2:65" s="1" customFormat="1" ht="16.5" customHeight="1">
      <c r="B177" s="40"/>
      <c r="C177" s="254" t="s">
        <v>407</v>
      </c>
      <c r="D177" s="254" t="s">
        <v>193</v>
      </c>
      <c r="E177" s="255" t="s">
        <v>2837</v>
      </c>
      <c r="F177" s="256" t="s">
        <v>2838</v>
      </c>
      <c r="G177" s="257" t="s">
        <v>552</v>
      </c>
      <c r="H177" s="258">
        <v>169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197</v>
      </c>
      <c r="AT177" s="265" t="s">
        <v>193</v>
      </c>
      <c r="AU177" s="265" t="s">
        <v>85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197</v>
      </c>
      <c r="BM177" s="265" t="s">
        <v>2839</v>
      </c>
    </row>
    <row r="178" spans="2:65" s="1" customFormat="1" ht="24" customHeight="1">
      <c r="B178" s="40"/>
      <c r="C178" s="299" t="s">
        <v>412</v>
      </c>
      <c r="D178" s="299" t="s">
        <v>206</v>
      </c>
      <c r="E178" s="300" t="s">
        <v>2840</v>
      </c>
      <c r="F178" s="301" t="s">
        <v>2841</v>
      </c>
      <c r="G178" s="302" t="s">
        <v>552</v>
      </c>
      <c r="H178" s="303">
        <v>24</v>
      </c>
      <c r="I178" s="304"/>
      <c r="J178" s="305">
        <f>ROUND(I178*H178,2)</f>
        <v>0</v>
      </c>
      <c r="K178" s="301" t="s">
        <v>1</v>
      </c>
      <c r="L178" s="306"/>
      <c r="M178" s="307" t="s">
        <v>1</v>
      </c>
      <c r="N178" s="308" t="s">
        <v>41</v>
      </c>
      <c r="O178" s="88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AR178" s="265" t="s">
        <v>209</v>
      </c>
      <c r="AT178" s="265" t="s">
        <v>206</v>
      </c>
      <c r="AU178" s="265" t="s">
        <v>85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197</v>
      </c>
      <c r="BM178" s="265" t="s">
        <v>2842</v>
      </c>
    </row>
    <row r="179" spans="2:65" s="1" customFormat="1" ht="24" customHeight="1">
      <c r="B179" s="40"/>
      <c r="C179" s="299" t="s">
        <v>418</v>
      </c>
      <c r="D179" s="299" t="s">
        <v>206</v>
      </c>
      <c r="E179" s="300" t="s">
        <v>2843</v>
      </c>
      <c r="F179" s="301" t="s">
        <v>2844</v>
      </c>
      <c r="G179" s="302" t="s">
        <v>552</v>
      </c>
      <c r="H179" s="303">
        <v>24</v>
      </c>
      <c r="I179" s="304"/>
      <c r="J179" s="305">
        <f>ROUND(I179*H179,2)</f>
        <v>0</v>
      </c>
      <c r="K179" s="301" t="s">
        <v>1</v>
      </c>
      <c r="L179" s="306"/>
      <c r="M179" s="307" t="s">
        <v>1</v>
      </c>
      <c r="N179" s="308" t="s">
        <v>41</v>
      </c>
      <c r="O179" s="88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AR179" s="265" t="s">
        <v>209</v>
      </c>
      <c r="AT179" s="265" t="s">
        <v>206</v>
      </c>
      <c r="AU179" s="265" t="s">
        <v>85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197</v>
      </c>
      <c r="BM179" s="265" t="s">
        <v>2845</v>
      </c>
    </row>
    <row r="180" spans="2:65" s="1" customFormat="1" ht="24" customHeight="1">
      <c r="B180" s="40"/>
      <c r="C180" s="299" t="s">
        <v>424</v>
      </c>
      <c r="D180" s="299" t="s">
        <v>206</v>
      </c>
      <c r="E180" s="300" t="s">
        <v>2846</v>
      </c>
      <c r="F180" s="301" t="s">
        <v>2847</v>
      </c>
      <c r="G180" s="302" t="s">
        <v>552</v>
      </c>
      <c r="H180" s="303">
        <v>40</v>
      </c>
      <c r="I180" s="304"/>
      <c r="J180" s="305">
        <f>ROUND(I180*H180,2)</f>
        <v>0</v>
      </c>
      <c r="K180" s="301" t="s">
        <v>1</v>
      </c>
      <c r="L180" s="306"/>
      <c r="M180" s="307" t="s">
        <v>1</v>
      </c>
      <c r="N180" s="308" t="s">
        <v>41</v>
      </c>
      <c r="O180" s="88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AR180" s="265" t="s">
        <v>209</v>
      </c>
      <c r="AT180" s="265" t="s">
        <v>206</v>
      </c>
      <c r="AU180" s="265" t="s">
        <v>85</v>
      </c>
      <c r="AY180" s="17" t="s">
        <v>190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83</v>
      </c>
      <c r="BK180" s="149">
        <f>ROUND(I180*H180,2)</f>
        <v>0</v>
      </c>
      <c r="BL180" s="17" t="s">
        <v>197</v>
      </c>
      <c r="BM180" s="265" t="s">
        <v>2848</v>
      </c>
    </row>
    <row r="181" spans="2:65" s="1" customFormat="1" ht="24" customHeight="1">
      <c r="B181" s="40"/>
      <c r="C181" s="299" t="s">
        <v>430</v>
      </c>
      <c r="D181" s="299" t="s">
        <v>206</v>
      </c>
      <c r="E181" s="300" t="s">
        <v>2849</v>
      </c>
      <c r="F181" s="301" t="s">
        <v>2850</v>
      </c>
      <c r="G181" s="302" t="s">
        <v>552</v>
      </c>
      <c r="H181" s="303">
        <v>10</v>
      </c>
      <c r="I181" s="304"/>
      <c r="J181" s="305">
        <f>ROUND(I181*H181,2)</f>
        <v>0</v>
      </c>
      <c r="K181" s="301" t="s">
        <v>1</v>
      </c>
      <c r="L181" s="306"/>
      <c r="M181" s="307" t="s">
        <v>1</v>
      </c>
      <c r="N181" s="308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209</v>
      </c>
      <c r="AT181" s="265" t="s">
        <v>206</v>
      </c>
      <c r="AU181" s="265" t="s">
        <v>85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197</v>
      </c>
      <c r="BM181" s="265" t="s">
        <v>2851</v>
      </c>
    </row>
    <row r="182" spans="2:65" s="1" customFormat="1" ht="24" customHeight="1">
      <c r="B182" s="40"/>
      <c r="C182" s="299" t="s">
        <v>434</v>
      </c>
      <c r="D182" s="299" t="s">
        <v>206</v>
      </c>
      <c r="E182" s="300" t="s">
        <v>2852</v>
      </c>
      <c r="F182" s="301" t="s">
        <v>2853</v>
      </c>
      <c r="G182" s="302" t="s">
        <v>361</v>
      </c>
      <c r="H182" s="303">
        <v>4895</v>
      </c>
      <c r="I182" s="304"/>
      <c r="J182" s="305">
        <f>ROUND(I182*H182,2)</f>
        <v>0</v>
      </c>
      <c r="K182" s="301" t="s">
        <v>1</v>
      </c>
      <c r="L182" s="306"/>
      <c r="M182" s="307" t="s">
        <v>1</v>
      </c>
      <c r="N182" s="308" t="s">
        <v>41</v>
      </c>
      <c r="O182" s="88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65" t="s">
        <v>209</v>
      </c>
      <c r="AT182" s="265" t="s">
        <v>206</v>
      </c>
      <c r="AU182" s="265" t="s">
        <v>85</v>
      </c>
      <c r="AY182" s="17" t="s">
        <v>190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83</v>
      </c>
      <c r="BK182" s="149">
        <f>ROUND(I182*H182,2)</f>
        <v>0</v>
      </c>
      <c r="BL182" s="17" t="s">
        <v>197</v>
      </c>
      <c r="BM182" s="265" t="s">
        <v>2854</v>
      </c>
    </row>
    <row r="183" spans="2:65" s="1" customFormat="1" ht="24" customHeight="1">
      <c r="B183" s="40"/>
      <c r="C183" s="254" t="s">
        <v>438</v>
      </c>
      <c r="D183" s="254" t="s">
        <v>193</v>
      </c>
      <c r="E183" s="255" t="s">
        <v>2855</v>
      </c>
      <c r="F183" s="256" t="s">
        <v>2856</v>
      </c>
      <c r="G183" s="257" t="s">
        <v>361</v>
      </c>
      <c r="H183" s="258">
        <v>4895</v>
      </c>
      <c r="I183" s="259"/>
      <c r="J183" s="260">
        <f>ROUND(I183*H183,2)</f>
        <v>0</v>
      </c>
      <c r="K183" s="256" t="s">
        <v>1</v>
      </c>
      <c r="L183" s="42"/>
      <c r="M183" s="261" t="s">
        <v>1</v>
      </c>
      <c r="N183" s="262" t="s">
        <v>41</v>
      </c>
      <c r="O183" s="88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AR183" s="265" t="s">
        <v>197</v>
      </c>
      <c r="AT183" s="265" t="s">
        <v>193</v>
      </c>
      <c r="AU183" s="265" t="s">
        <v>85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197</v>
      </c>
      <c r="BM183" s="265" t="s">
        <v>2857</v>
      </c>
    </row>
    <row r="184" spans="2:65" s="1" customFormat="1" ht="60" customHeight="1">
      <c r="B184" s="40"/>
      <c r="C184" s="299" t="s">
        <v>442</v>
      </c>
      <c r="D184" s="299" t="s">
        <v>206</v>
      </c>
      <c r="E184" s="300" t="s">
        <v>2858</v>
      </c>
      <c r="F184" s="301" t="s">
        <v>2859</v>
      </c>
      <c r="G184" s="302" t="s">
        <v>552</v>
      </c>
      <c r="H184" s="303">
        <v>169</v>
      </c>
      <c r="I184" s="304"/>
      <c r="J184" s="305">
        <f>ROUND(I184*H184,2)</f>
        <v>0</v>
      </c>
      <c r="K184" s="301" t="s">
        <v>1</v>
      </c>
      <c r="L184" s="306"/>
      <c r="M184" s="307" t="s">
        <v>1</v>
      </c>
      <c r="N184" s="308" t="s">
        <v>41</v>
      </c>
      <c r="O184" s="88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AR184" s="265" t="s">
        <v>209</v>
      </c>
      <c r="AT184" s="265" t="s">
        <v>206</v>
      </c>
      <c r="AU184" s="265" t="s">
        <v>85</v>
      </c>
      <c r="AY184" s="17" t="s">
        <v>190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83</v>
      </c>
      <c r="BK184" s="149">
        <f>ROUND(I184*H184,2)</f>
        <v>0</v>
      </c>
      <c r="BL184" s="17" t="s">
        <v>197</v>
      </c>
      <c r="BM184" s="265" t="s">
        <v>2860</v>
      </c>
    </row>
    <row r="185" spans="2:65" s="1" customFormat="1" ht="24" customHeight="1">
      <c r="B185" s="40"/>
      <c r="C185" s="299" t="s">
        <v>446</v>
      </c>
      <c r="D185" s="299" t="s">
        <v>206</v>
      </c>
      <c r="E185" s="300" t="s">
        <v>2861</v>
      </c>
      <c r="F185" s="301" t="s">
        <v>2862</v>
      </c>
      <c r="G185" s="302" t="s">
        <v>552</v>
      </c>
      <c r="H185" s="303">
        <v>94</v>
      </c>
      <c r="I185" s="304"/>
      <c r="J185" s="305">
        <f>ROUND(I185*H185,2)</f>
        <v>0</v>
      </c>
      <c r="K185" s="301" t="s">
        <v>1</v>
      </c>
      <c r="L185" s="306"/>
      <c r="M185" s="307" t="s">
        <v>1</v>
      </c>
      <c r="N185" s="308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209</v>
      </c>
      <c r="AT185" s="265" t="s">
        <v>206</v>
      </c>
      <c r="AU185" s="265" t="s">
        <v>85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197</v>
      </c>
      <c r="BM185" s="265" t="s">
        <v>2863</v>
      </c>
    </row>
    <row r="186" spans="2:65" s="1" customFormat="1" ht="24" customHeight="1">
      <c r="B186" s="40"/>
      <c r="C186" s="299" t="s">
        <v>450</v>
      </c>
      <c r="D186" s="299" t="s">
        <v>206</v>
      </c>
      <c r="E186" s="300" t="s">
        <v>2864</v>
      </c>
      <c r="F186" s="301" t="s">
        <v>2865</v>
      </c>
      <c r="G186" s="302" t="s">
        <v>267</v>
      </c>
      <c r="H186" s="303">
        <v>30</v>
      </c>
      <c r="I186" s="304"/>
      <c r="J186" s="305">
        <f>ROUND(I186*H186,2)</f>
        <v>0</v>
      </c>
      <c r="K186" s="301" t="s">
        <v>1</v>
      </c>
      <c r="L186" s="306"/>
      <c r="M186" s="307" t="s">
        <v>1</v>
      </c>
      <c r="N186" s="308" t="s">
        <v>41</v>
      </c>
      <c r="O186" s="88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AR186" s="265" t="s">
        <v>209</v>
      </c>
      <c r="AT186" s="265" t="s">
        <v>206</v>
      </c>
      <c r="AU186" s="265" t="s">
        <v>85</v>
      </c>
      <c r="AY186" s="17" t="s">
        <v>190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83</v>
      </c>
      <c r="BK186" s="149">
        <f>ROUND(I186*H186,2)</f>
        <v>0</v>
      </c>
      <c r="BL186" s="17" t="s">
        <v>197</v>
      </c>
      <c r="BM186" s="265" t="s">
        <v>2866</v>
      </c>
    </row>
    <row r="187" spans="2:65" s="1" customFormat="1" ht="24" customHeight="1">
      <c r="B187" s="40"/>
      <c r="C187" s="299" t="s">
        <v>454</v>
      </c>
      <c r="D187" s="299" t="s">
        <v>206</v>
      </c>
      <c r="E187" s="300" t="s">
        <v>2867</v>
      </c>
      <c r="F187" s="301" t="s">
        <v>2868</v>
      </c>
      <c r="G187" s="302" t="s">
        <v>267</v>
      </c>
      <c r="H187" s="303">
        <v>2</v>
      </c>
      <c r="I187" s="304"/>
      <c r="J187" s="305">
        <f>ROUND(I187*H187,2)</f>
        <v>0</v>
      </c>
      <c r="K187" s="301" t="s">
        <v>1</v>
      </c>
      <c r="L187" s="306"/>
      <c r="M187" s="307" t="s">
        <v>1</v>
      </c>
      <c r="N187" s="308" t="s">
        <v>41</v>
      </c>
      <c r="O187" s="88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AR187" s="265" t="s">
        <v>209</v>
      </c>
      <c r="AT187" s="265" t="s">
        <v>206</v>
      </c>
      <c r="AU187" s="265" t="s">
        <v>85</v>
      </c>
      <c r="AY187" s="17" t="s">
        <v>190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83</v>
      </c>
      <c r="BK187" s="149">
        <f>ROUND(I187*H187,2)</f>
        <v>0</v>
      </c>
      <c r="BL187" s="17" t="s">
        <v>197</v>
      </c>
      <c r="BM187" s="265" t="s">
        <v>2869</v>
      </c>
    </row>
    <row r="188" spans="2:65" s="1" customFormat="1" ht="24" customHeight="1">
      <c r="B188" s="40"/>
      <c r="C188" s="299" t="s">
        <v>460</v>
      </c>
      <c r="D188" s="299" t="s">
        <v>206</v>
      </c>
      <c r="E188" s="300" t="s">
        <v>2870</v>
      </c>
      <c r="F188" s="301" t="s">
        <v>2871</v>
      </c>
      <c r="G188" s="302" t="s">
        <v>267</v>
      </c>
      <c r="H188" s="303">
        <v>28</v>
      </c>
      <c r="I188" s="304"/>
      <c r="J188" s="305">
        <f>ROUND(I188*H188,2)</f>
        <v>0</v>
      </c>
      <c r="K188" s="301" t="s">
        <v>1</v>
      </c>
      <c r="L188" s="306"/>
      <c r="M188" s="307" t="s">
        <v>1</v>
      </c>
      <c r="N188" s="308" t="s">
        <v>41</v>
      </c>
      <c r="O188" s="88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AR188" s="265" t="s">
        <v>209</v>
      </c>
      <c r="AT188" s="265" t="s">
        <v>206</v>
      </c>
      <c r="AU188" s="265" t="s">
        <v>85</v>
      </c>
      <c r="AY188" s="17" t="s">
        <v>190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83</v>
      </c>
      <c r="BK188" s="149">
        <f>ROUND(I188*H188,2)</f>
        <v>0</v>
      </c>
      <c r="BL188" s="17" t="s">
        <v>197</v>
      </c>
      <c r="BM188" s="265" t="s">
        <v>2872</v>
      </c>
    </row>
    <row r="189" spans="2:65" s="1" customFormat="1" ht="16.5" customHeight="1">
      <c r="B189" s="40"/>
      <c r="C189" s="299" t="s">
        <v>464</v>
      </c>
      <c r="D189" s="299" t="s">
        <v>206</v>
      </c>
      <c r="E189" s="300" t="s">
        <v>2873</v>
      </c>
      <c r="F189" s="301" t="s">
        <v>2874</v>
      </c>
      <c r="G189" s="302" t="s">
        <v>267</v>
      </c>
      <c r="H189" s="303">
        <v>30</v>
      </c>
      <c r="I189" s="304"/>
      <c r="J189" s="305">
        <f>ROUND(I189*H189,2)</f>
        <v>0</v>
      </c>
      <c r="K189" s="301" t="s">
        <v>1</v>
      </c>
      <c r="L189" s="306"/>
      <c r="M189" s="307" t="s">
        <v>1</v>
      </c>
      <c r="N189" s="308" t="s">
        <v>41</v>
      </c>
      <c r="O189" s="88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AR189" s="265" t="s">
        <v>209</v>
      </c>
      <c r="AT189" s="265" t="s">
        <v>206</v>
      </c>
      <c r="AU189" s="265" t="s">
        <v>85</v>
      </c>
      <c r="AY189" s="17" t="s">
        <v>190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83</v>
      </c>
      <c r="BK189" s="149">
        <f>ROUND(I189*H189,2)</f>
        <v>0</v>
      </c>
      <c r="BL189" s="17" t="s">
        <v>197</v>
      </c>
      <c r="BM189" s="265" t="s">
        <v>2875</v>
      </c>
    </row>
    <row r="190" spans="2:65" s="1" customFormat="1" ht="16.5" customHeight="1">
      <c r="B190" s="40"/>
      <c r="C190" s="299" t="s">
        <v>468</v>
      </c>
      <c r="D190" s="299" t="s">
        <v>206</v>
      </c>
      <c r="E190" s="300" t="s">
        <v>2876</v>
      </c>
      <c r="F190" s="301" t="s">
        <v>2877</v>
      </c>
      <c r="G190" s="302" t="s">
        <v>267</v>
      </c>
      <c r="H190" s="303">
        <v>17</v>
      </c>
      <c r="I190" s="304"/>
      <c r="J190" s="305">
        <f>ROUND(I190*H190,2)</f>
        <v>0</v>
      </c>
      <c r="K190" s="301" t="s">
        <v>1</v>
      </c>
      <c r="L190" s="306"/>
      <c r="M190" s="307" t="s">
        <v>1</v>
      </c>
      <c r="N190" s="308" t="s">
        <v>41</v>
      </c>
      <c r="O190" s="88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AR190" s="265" t="s">
        <v>209</v>
      </c>
      <c r="AT190" s="265" t="s">
        <v>206</v>
      </c>
      <c r="AU190" s="265" t="s">
        <v>85</v>
      </c>
      <c r="AY190" s="17" t="s">
        <v>190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83</v>
      </c>
      <c r="BK190" s="149">
        <f>ROUND(I190*H190,2)</f>
        <v>0</v>
      </c>
      <c r="BL190" s="17" t="s">
        <v>197</v>
      </c>
      <c r="BM190" s="265" t="s">
        <v>2878</v>
      </c>
    </row>
    <row r="191" spans="2:65" s="1" customFormat="1" ht="36" customHeight="1">
      <c r="B191" s="40"/>
      <c r="C191" s="254" t="s">
        <v>472</v>
      </c>
      <c r="D191" s="254" t="s">
        <v>193</v>
      </c>
      <c r="E191" s="255" t="s">
        <v>2879</v>
      </c>
      <c r="F191" s="256" t="s">
        <v>2880</v>
      </c>
      <c r="G191" s="257" t="s">
        <v>267</v>
      </c>
      <c r="H191" s="258">
        <v>113</v>
      </c>
      <c r="I191" s="259"/>
      <c r="J191" s="260">
        <f>ROUND(I191*H191,2)</f>
        <v>0</v>
      </c>
      <c r="K191" s="256" t="s">
        <v>1</v>
      </c>
      <c r="L191" s="42"/>
      <c r="M191" s="261" t="s">
        <v>1</v>
      </c>
      <c r="N191" s="262" t="s">
        <v>41</v>
      </c>
      <c r="O191" s="88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AR191" s="265" t="s">
        <v>197</v>
      </c>
      <c r="AT191" s="265" t="s">
        <v>193</v>
      </c>
      <c r="AU191" s="265" t="s">
        <v>85</v>
      </c>
      <c r="AY191" s="17" t="s">
        <v>190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83</v>
      </c>
      <c r="BK191" s="149">
        <f>ROUND(I191*H191,2)</f>
        <v>0</v>
      </c>
      <c r="BL191" s="17" t="s">
        <v>197</v>
      </c>
      <c r="BM191" s="265" t="s">
        <v>2881</v>
      </c>
    </row>
    <row r="192" spans="2:65" s="1" customFormat="1" ht="36" customHeight="1">
      <c r="B192" s="40"/>
      <c r="C192" s="254" t="s">
        <v>477</v>
      </c>
      <c r="D192" s="254" t="s">
        <v>193</v>
      </c>
      <c r="E192" s="255" t="s">
        <v>2882</v>
      </c>
      <c r="F192" s="256" t="s">
        <v>2883</v>
      </c>
      <c r="G192" s="257" t="s">
        <v>267</v>
      </c>
      <c r="H192" s="258">
        <v>28</v>
      </c>
      <c r="I192" s="259"/>
      <c r="J192" s="260">
        <f>ROUND(I192*H192,2)</f>
        <v>0</v>
      </c>
      <c r="K192" s="256" t="s">
        <v>1</v>
      </c>
      <c r="L192" s="42"/>
      <c r="M192" s="261" t="s">
        <v>1</v>
      </c>
      <c r="N192" s="262" t="s">
        <v>41</v>
      </c>
      <c r="O192" s="88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AR192" s="265" t="s">
        <v>197</v>
      </c>
      <c r="AT192" s="265" t="s">
        <v>193</v>
      </c>
      <c r="AU192" s="265" t="s">
        <v>85</v>
      </c>
      <c r="AY192" s="17" t="s">
        <v>190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83</v>
      </c>
      <c r="BK192" s="149">
        <f>ROUND(I192*H192,2)</f>
        <v>0</v>
      </c>
      <c r="BL192" s="17" t="s">
        <v>197</v>
      </c>
      <c r="BM192" s="265" t="s">
        <v>2884</v>
      </c>
    </row>
    <row r="193" spans="2:65" s="1" customFormat="1" ht="24" customHeight="1">
      <c r="B193" s="40"/>
      <c r="C193" s="254" t="s">
        <v>481</v>
      </c>
      <c r="D193" s="254" t="s">
        <v>193</v>
      </c>
      <c r="E193" s="255" t="s">
        <v>2885</v>
      </c>
      <c r="F193" s="256" t="s">
        <v>2886</v>
      </c>
      <c r="G193" s="257" t="s">
        <v>267</v>
      </c>
      <c r="H193" s="258">
        <v>169</v>
      </c>
      <c r="I193" s="259"/>
      <c r="J193" s="260">
        <f>ROUND(I193*H193,2)</f>
        <v>0</v>
      </c>
      <c r="K193" s="256" t="s">
        <v>1</v>
      </c>
      <c r="L193" s="42"/>
      <c r="M193" s="261" t="s">
        <v>1</v>
      </c>
      <c r="N193" s="262" t="s">
        <v>41</v>
      </c>
      <c r="O193" s="88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AR193" s="265" t="s">
        <v>197</v>
      </c>
      <c r="AT193" s="265" t="s">
        <v>193</v>
      </c>
      <c r="AU193" s="265" t="s">
        <v>85</v>
      </c>
      <c r="AY193" s="17" t="s">
        <v>190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83</v>
      </c>
      <c r="BK193" s="149">
        <f>ROUND(I193*H193,2)</f>
        <v>0</v>
      </c>
      <c r="BL193" s="17" t="s">
        <v>197</v>
      </c>
      <c r="BM193" s="265" t="s">
        <v>2887</v>
      </c>
    </row>
    <row r="194" spans="2:63" s="11" customFormat="1" ht="22.8" customHeight="1">
      <c r="B194" s="238"/>
      <c r="C194" s="239"/>
      <c r="D194" s="240" t="s">
        <v>75</v>
      </c>
      <c r="E194" s="252" t="s">
        <v>2888</v>
      </c>
      <c r="F194" s="252" t="s">
        <v>172</v>
      </c>
      <c r="G194" s="239"/>
      <c r="H194" s="239"/>
      <c r="I194" s="242"/>
      <c r="J194" s="253">
        <f>BK194</f>
        <v>0</v>
      </c>
      <c r="K194" s="239"/>
      <c r="L194" s="244"/>
      <c r="M194" s="245"/>
      <c r="N194" s="246"/>
      <c r="O194" s="246"/>
      <c r="P194" s="247">
        <f>SUM(P195:P245)</f>
        <v>0</v>
      </c>
      <c r="Q194" s="246"/>
      <c r="R194" s="247">
        <f>SUM(R195:R245)</f>
        <v>0</v>
      </c>
      <c r="S194" s="246"/>
      <c r="T194" s="248">
        <f>SUM(T195:T245)</f>
        <v>0</v>
      </c>
      <c r="AR194" s="249" t="s">
        <v>197</v>
      </c>
      <c r="AT194" s="250" t="s">
        <v>75</v>
      </c>
      <c r="AU194" s="250" t="s">
        <v>83</v>
      </c>
      <c r="AY194" s="249" t="s">
        <v>190</v>
      </c>
      <c r="BK194" s="251">
        <f>SUM(BK195:BK245)</f>
        <v>0</v>
      </c>
    </row>
    <row r="195" spans="2:65" s="1" customFormat="1" ht="24" customHeight="1">
      <c r="B195" s="40"/>
      <c r="C195" s="299" t="s">
        <v>486</v>
      </c>
      <c r="D195" s="299" t="s">
        <v>206</v>
      </c>
      <c r="E195" s="300" t="s">
        <v>2889</v>
      </c>
      <c r="F195" s="301" t="s">
        <v>2890</v>
      </c>
      <c r="G195" s="302" t="s">
        <v>267</v>
      </c>
      <c r="H195" s="303">
        <v>150</v>
      </c>
      <c r="I195" s="304"/>
      <c r="J195" s="305">
        <f>ROUND(I195*H195,2)</f>
        <v>0</v>
      </c>
      <c r="K195" s="301" t="s">
        <v>1</v>
      </c>
      <c r="L195" s="306"/>
      <c r="M195" s="307" t="s">
        <v>1</v>
      </c>
      <c r="N195" s="308" t="s">
        <v>41</v>
      </c>
      <c r="O195" s="88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AR195" s="265" t="s">
        <v>2891</v>
      </c>
      <c r="AT195" s="265" t="s">
        <v>206</v>
      </c>
      <c r="AU195" s="265" t="s">
        <v>85</v>
      </c>
      <c r="AY195" s="17" t="s">
        <v>190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83</v>
      </c>
      <c r="BK195" s="149">
        <f>ROUND(I195*H195,2)</f>
        <v>0</v>
      </c>
      <c r="BL195" s="17" t="s">
        <v>2891</v>
      </c>
      <c r="BM195" s="265" t="s">
        <v>2892</v>
      </c>
    </row>
    <row r="196" spans="2:65" s="1" customFormat="1" ht="24" customHeight="1">
      <c r="B196" s="40"/>
      <c r="C196" s="299" t="s">
        <v>492</v>
      </c>
      <c r="D196" s="299" t="s">
        <v>206</v>
      </c>
      <c r="E196" s="300" t="s">
        <v>2893</v>
      </c>
      <c r="F196" s="301" t="s">
        <v>2894</v>
      </c>
      <c r="G196" s="302" t="s">
        <v>267</v>
      </c>
      <c r="H196" s="303">
        <v>60</v>
      </c>
      <c r="I196" s="304"/>
      <c r="J196" s="305">
        <f>ROUND(I196*H196,2)</f>
        <v>0</v>
      </c>
      <c r="K196" s="301" t="s">
        <v>1</v>
      </c>
      <c r="L196" s="306"/>
      <c r="M196" s="307" t="s">
        <v>1</v>
      </c>
      <c r="N196" s="308" t="s">
        <v>41</v>
      </c>
      <c r="O196" s="88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AR196" s="265" t="s">
        <v>2891</v>
      </c>
      <c r="AT196" s="265" t="s">
        <v>206</v>
      </c>
      <c r="AU196" s="265" t="s">
        <v>85</v>
      </c>
      <c r="AY196" s="17" t="s">
        <v>190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83</v>
      </c>
      <c r="BK196" s="149">
        <f>ROUND(I196*H196,2)</f>
        <v>0</v>
      </c>
      <c r="BL196" s="17" t="s">
        <v>2891</v>
      </c>
      <c r="BM196" s="265" t="s">
        <v>2895</v>
      </c>
    </row>
    <row r="197" spans="2:65" s="1" customFormat="1" ht="16.5" customHeight="1">
      <c r="B197" s="40"/>
      <c r="C197" s="254" t="s">
        <v>497</v>
      </c>
      <c r="D197" s="254" t="s">
        <v>193</v>
      </c>
      <c r="E197" s="255" t="s">
        <v>2896</v>
      </c>
      <c r="F197" s="256" t="s">
        <v>2897</v>
      </c>
      <c r="G197" s="257" t="s">
        <v>267</v>
      </c>
      <c r="H197" s="258">
        <v>210</v>
      </c>
      <c r="I197" s="259"/>
      <c r="J197" s="260">
        <f>ROUND(I197*H197,2)</f>
        <v>0</v>
      </c>
      <c r="K197" s="256" t="s">
        <v>1</v>
      </c>
      <c r="L197" s="42"/>
      <c r="M197" s="261" t="s">
        <v>1</v>
      </c>
      <c r="N197" s="262" t="s">
        <v>41</v>
      </c>
      <c r="O197" s="88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AR197" s="265" t="s">
        <v>2891</v>
      </c>
      <c r="AT197" s="265" t="s">
        <v>193</v>
      </c>
      <c r="AU197" s="265" t="s">
        <v>85</v>
      </c>
      <c r="AY197" s="17" t="s">
        <v>190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83</v>
      </c>
      <c r="BK197" s="149">
        <f>ROUND(I197*H197,2)</f>
        <v>0</v>
      </c>
      <c r="BL197" s="17" t="s">
        <v>2891</v>
      </c>
      <c r="BM197" s="265" t="s">
        <v>2898</v>
      </c>
    </row>
    <row r="198" spans="2:65" s="1" customFormat="1" ht="24" customHeight="1">
      <c r="B198" s="40"/>
      <c r="C198" s="299" t="s">
        <v>502</v>
      </c>
      <c r="D198" s="299" t="s">
        <v>206</v>
      </c>
      <c r="E198" s="300" t="s">
        <v>2899</v>
      </c>
      <c r="F198" s="301" t="s">
        <v>2900</v>
      </c>
      <c r="G198" s="302" t="s">
        <v>361</v>
      </c>
      <c r="H198" s="303">
        <v>145</v>
      </c>
      <c r="I198" s="304"/>
      <c r="J198" s="305">
        <f>ROUND(I198*H198,2)</f>
        <v>0</v>
      </c>
      <c r="K198" s="301" t="s">
        <v>1</v>
      </c>
      <c r="L198" s="306"/>
      <c r="M198" s="307" t="s">
        <v>1</v>
      </c>
      <c r="N198" s="308" t="s">
        <v>41</v>
      </c>
      <c r="O198" s="88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AR198" s="265" t="s">
        <v>2891</v>
      </c>
      <c r="AT198" s="265" t="s">
        <v>206</v>
      </c>
      <c r="AU198" s="265" t="s">
        <v>85</v>
      </c>
      <c r="AY198" s="17" t="s">
        <v>190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83</v>
      </c>
      <c r="BK198" s="149">
        <f>ROUND(I198*H198,2)</f>
        <v>0</v>
      </c>
      <c r="BL198" s="17" t="s">
        <v>2891</v>
      </c>
      <c r="BM198" s="265" t="s">
        <v>2901</v>
      </c>
    </row>
    <row r="199" spans="2:65" s="1" customFormat="1" ht="24" customHeight="1">
      <c r="B199" s="40"/>
      <c r="C199" s="299" t="s">
        <v>508</v>
      </c>
      <c r="D199" s="299" t="s">
        <v>206</v>
      </c>
      <c r="E199" s="300" t="s">
        <v>2902</v>
      </c>
      <c r="F199" s="301" t="s">
        <v>2903</v>
      </c>
      <c r="G199" s="302" t="s">
        <v>361</v>
      </c>
      <c r="H199" s="303">
        <v>80</v>
      </c>
      <c r="I199" s="304"/>
      <c r="J199" s="305">
        <f>ROUND(I199*H199,2)</f>
        <v>0</v>
      </c>
      <c r="K199" s="301" t="s">
        <v>1</v>
      </c>
      <c r="L199" s="306"/>
      <c r="M199" s="307" t="s">
        <v>1</v>
      </c>
      <c r="N199" s="308" t="s">
        <v>41</v>
      </c>
      <c r="O199" s="88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AR199" s="265" t="s">
        <v>2891</v>
      </c>
      <c r="AT199" s="265" t="s">
        <v>206</v>
      </c>
      <c r="AU199" s="265" t="s">
        <v>85</v>
      </c>
      <c r="AY199" s="17" t="s">
        <v>190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83</v>
      </c>
      <c r="BK199" s="149">
        <f>ROUND(I199*H199,2)</f>
        <v>0</v>
      </c>
      <c r="BL199" s="17" t="s">
        <v>2891</v>
      </c>
      <c r="BM199" s="265" t="s">
        <v>2904</v>
      </c>
    </row>
    <row r="200" spans="2:65" s="1" customFormat="1" ht="24" customHeight="1">
      <c r="B200" s="40"/>
      <c r="C200" s="299" t="s">
        <v>513</v>
      </c>
      <c r="D200" s="299" t="s">
        <v>206</v>
      </c>
      <c r="E200" s="300" t="s">
        <v>2905</v>
      </c>
      <c r="F200" s="301" t="s">
        <v>2906</v>
      </c>
      <c r="G200" s="302" t="s">
        <v>361</v>
      </c>
      <c r="H200" s="303">
        <v>50</v>
      </c>
      <c r="I200" s="304"/>
      <c r="J200" s="305">
        <f>ROUND(I200*H200,2)</f>
        <v>0</v>
      </c>
      <c r="K200" s="301" t="s">
        <v>1</v>
      </c>
      <c r="L200" s="306"/>
      <c r="M200" s="307" t="s">
        <v>1</v>
      </c>
      <c r="N200" s="308" t="s">
        <v>41</v>
      </c>
      <c r="O200" s="88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AR200" s="265" t="s">
        <v>2891</v>
      </c>
      <c r="AT200" s="265" t="s">
        <v>206</v>
      </c>
      <c r="AU200" s="265" t="s">
        <v>85</v>
      </c>
      <c r="AY200" s="17" t="s">
        <v>190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83</v>
      </c>
      <c r="BK200" s="149">
        <f>ROUND(I200*H200,2)</f>
        <v>0</v>
      </c>
      <c r="BL200" s="17" t="s">
        <v>2891</v>
      </c>
      <c r="BM200" s="265" t="s">
        <v>2907</v>
      </c>
    </row>
    <row r="201" spans="2:65" s="1" customFormat="1" ht="24" customHeight="1">
      <c r="B201" s="40"/>
      <c r="C201" s="254" t="s">
        <v>518</v>
      </c>
      <c r="D201" s="254" t="s">
        <v>193</v>
      </c>
      <c r="E201" s="255" t="s">
        <v>2908</v>
      </c>
      <c r="F201" s="256" t="s">
        <v>2909</v>
      </c>
      <c r="G201" s="257" t="s">
        <v>361</v>
      </c>
      <c r="H201" s="258">
        <v>275</v>
      </c>
      <c r="I201" s="259"/>
      <c r="J201" s="260">
        <f>ROUND(I201*H201,2)</f>
        <v>0</v>
      </c>
      <c r="K201" s="256" t="s">
        <v>1</v>
      </c>
      <c r="L201" s="42"/>
      <c r="M201" s="261" t="s">
        <v>1</v>
      </c>
      <c r="N201" s="262" t="s">
        <v>41</v>
      </c>
      <c r="O201" s="88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AR201" s="265" t="s">
        <v>2891</v>
      </c>
      <c r="AT201" s="265" t="s">
        <v>193</v>
      </c>
      <c r="AU201" s="265" t="s">
        <v>85</v>
      </c>
      <c r="AY201" s="17" t="s">
        <v>190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7" t="s">
        <v>83</v>
      </c>
      <c r="BK201" s="149">
        <f>ROUND(I201*H201,2)</f>
        <v>0</v>
      </c>
      <c r="BL201" s="17" t="s">
        <v>2891</v>
      </c>
      <c r="BM201" s="265" t="s">
        <v>2910</v>
      </c>
    </row>
    <row r="202" spans="2:65" s="1" customFormat="1" ht="24" customHeight="1">
      <c r="B202" s="40"/>
      <c r="C202" s="299" t="s">
        <v>525</v>
      </c>
      <c r="D202" s="299" t="s">
        <v>206</v>
      </c>
      <c r="E202" s="300" t="s">
        <v>2911</v>
      </c>
      <c r="F202" s="301" t="s">
        <v>2912</v>
      </c>
      <c r="G202" s="302" t="s">
        <v>361</v>
      </c>
      <c r="H202" s="303">
        <v>70</v>
      </c>
      <c r="I202" s="304"/>
      <c r="J202" s="305">
        <f>ROUND(I202*H202,2)</f>
        <v>0</v>
      </c>
      <c r="K202" s="301" t="s">
        <v>1</v>
      </c>
      <c r="L202" s="306"/>
      <c r="M202" s="307" t="s">
        <v>1</v>
      </c>
      <c r="N202" s="308" t="s">
        <v>41</v>
      </c>
      <c r="O202" s="88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AR202" s="265" t="s">
        <v>2891</v>
      </c>
      <c r="AT202" s="265" t="s">
        <v>206</v>
      </c>
      <c r="AU202" s="265" t="s">
        <v>85</v>
      </c>
      <c r="AY202" s="17" t="s">
        <v>190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83</v>
      </c>
      <c r="BK202" s="149">
        <f>ROUND(I202*H202,2)</f>
        <v>0</v>
      </c>
      <c r="BL202" s="17" t="s">
        <v>2891</v>
      </c>
      <c r="BM202" s="265" t="s">
        <v>2913</v>
      </c>
    </row>
    <row r="203" spans="2:65" s="1" customFormat="1" ht="16.5" customHeight="1">
      <c r="B203" s="40"/>
      <c r="C203" s="254" t="s">
        <v>531</v>
      </c>
      <c r="D203" s="254" t="s">
        <v>193</v>
      </c>
      <c r="E203" s="255" t="s">
        <v>2914</v>
      </c>
      <c r="F203" s="256" t="s">
        <v>2915</v>
      </c>
      <c r="G203" s="257" t="s">
        <v>361</v>
      </c>
      <c r="H203" s="258">
        <v>70</v>
      </c>
      <c r="I203" s="259"/>
      <c r="J203" s="260">
        <f>ROUND(I203*H203,2)</f>
        <v>0</v>
      </c>
      <c r="K203" s="256" t="s">
        <v>1</v>
      </c>
      <c r="L203" s="42"/>
      <c r="M203" s="261" t="s">
        <v>1</v>
      </c>
      <c r="N203" s="262" t="s">
        <v>41</v>
      </c>
      <c r="O203" s="88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AR203" s="265" t="s">
        <v>2891</v>
      </c>
      <c r="AT203" s="265" t="s">
        <v>193</v>
      </c>
      <c r="AU203" s="265" t="s">
        <v>85</v>
      </c>
      <c r="AY203" s="17" t="s">
        <v>190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83</v>
      </c>
      <c r="BK203" s="149">
        <f>ROUND(I203*H203,2)</f>
        <v>0</v>
      </c>
      <c r="BL203" s="17" t="s">
        <v>2891</v>
      </c>
      <c r="BM203" s="265" t="s">
        <v>2916</v>
      </c>
    </row>
    <row r="204" spans="2:65" s="1" customFormat="1" ht="48" customHeight="1">
      <c r="B204" s="40"/>
      <c r="C204" s="299" t="s">
        <v>536</v>
      </c>
      <c r="D204" s="299" t="s">
        <v>206</v>
      </c>
      <c r="E204" s="300" t="s">
        <v>2917</v>
      </c>
      <c r="F204" s="301" t="s">
        <v>2918</v>
      </c>
      <c r="G204" s="302" t="s">
        <v>361</v>
      </c>
      <c r="H204" s="303">
        <v>15</v>
      </c>
      <c r="I204" s="304"/>
      <c r="J204" s="305">
        <f>ROUND(I204*H204,2)</f>
        <v>0</v>
      </c>
      <c r="K204" s="301" t="s">
        <v>1</v>
      </c>
      <c r="L204" s="306"/>
      <c r="M204" s="307" t="s">
        <v>1</v>
      </c>
      <c r="N204" s="308" t="s">
        <v>41</v>
      </c>
      <c r="O204" s="88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AR204" s="265" t="s">
        <v>2891</v>
      </c>
      <c r="AT204" s="265" t="s">
        <v>206</v>
      </c>
      <c r="AU204" s="265" t="s">
        <v>85</v>
      </c>
      <c r="AY204" s="17" t="s">
        <v>190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7" t="s">
        <v>83</v>
      </c>
      <c r="BK204" s="149">
        <f>ROUND(I204*H204,2)</f>
        <v>0</v>
      </c>
      <c r="BL204" s="17" t="s">
        <v>2891</v>
      </c>
      <c r="BM204" s="265" t="s">
        <v>2919</v>
      </c>
    </row>
    <row r="205" spans="2:65" s="1" customFormat="1" ht="16.5" customHeight="1">
      <c r="B205" s="40"/>
      <c r="C205" s="299" t="s">
        <v>540</v>
      </c>
      <c r="D205" s="299" t="s">
        <v>206</v>
      </c>
      <c r="E205" s="300" t="s">
        <v>2920</v>
      </c>
      <c r="F205" s="301" t="s">
        <v>2921</v>
      </c>
      <c r="G205" s="302" t="s">
        <v>361</v>
      </c>
      <c r="H205" s="303">
        <v>95</v>
      </c>
      <c r="I205" s="304"/>
      <c r="J205" s="305">
        <f>ROUND(I205*H205,2)</f>
        <v>0</v>
      </c>
      <c r="K205" s="301" t="s">
        <v>1</v>
      </c>
      <c r="L205" s="306"/>
      <c r="M205" s="307" t="s">
        <v>1</v>
      </c>
      <c r="N205" s="308" t="s">
        <v>41</v>
      </c>
      <c r="O205" s="88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AR205" s="265" t="s">
        <v>2891</v>
      </c>
      <c r="AT205" s="265" t="s">
        <v>206</v>
      </c>
      <c r="AU205" s="265" t="s">
        <v>85</v>
      </c>
      <c r="AY205" s="17" t="s">
        <v>190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83</v>
      </c>
      <c r="BK205" s="149">
        <f>ROUND(I205*H205,2)</f>
        <v>0</v>
      </c>
      <c r="BL205" s="17" t="s">
        <v>2891</v>
      </c>
      <c r="BM205" s="265" t="s">
        <v>2922</v>
      </c>
    </row>
    <row r="206" spans="2:65" s="1" customFormat="1" ht="24" customHeight="1">
      <c r="B206" s="40"/>
      <c r="C206" s="254" t="s">
        <v>732</v>
      </c>
      <c r="D206" s="254" t="s">
        <v>193</v>
      </c>
      <c r="E206" s="255" t="s">
        <v>2923</v>
      </c>
      <c r="F206" s="256" t="s">
        <v>2924</v>
      </c>
      <c r="G206" s="257" t="s">
        <v>361</v>
      </c>
      <c r="H206" s="258">
        <v>110</v>
      </c>
      <c r="I206" s="259"/>
      <c r="J206" s="260">
        <f>ROUND(I206*H206,2)</f>
        <v>0</v>
      </c>
      <c r="K206" s="256" t="s">
        <v>1</v>
      </c>
      <c r="L206" s="42"/>
      <c r="M206" s="261" t="s">
        <v>1</v>
      </c>
      <c r="N206" s="262" t="s">
        <v>41</v>
      </c>
      <c r="O206" s="88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AR206" s="265" t="s">
        <v>2891</v>
      </c>
      <c r="AT206" s="265" t="s">
        <v>193</v>
      </c>
      <c r="AU206" s="265" t="s">
        <v>85</v>
      </c>
      <c r="AY206" s="17" t="s">
        <v>190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83</v>
      </c>
      <c r="BK206" s="149">
        <f>ROUND(I206*H206,2)</f>
        <v>0</v>
      </c>
      <c r="BL206" s="17" t="s">
        <v>2891</v>
      </c>
      <c r="BM206" s="265" t="s">
        <v>2925</v>
      </c>
    </row>
    <row r="207" spans="2:65" s="1" customFormat="1" ht="16.5" customHeight="1">
      <c r="B207" s="40"/>
      <c r="C207" s="299" t="s">
        <v>736</v>
      </c>
      <c r="D207" s="299" t="s">
        <v>206</v>
      </c>
      <c r="E207" s="300" t="s">
        <v>2926</v>
      </c>
      <c r="F207" s="301" t="s">
        <v>2927</v>
      </c>
      <c r="G207" s="302" t="s">
        <v>552</v>
      </c>
      <c r="H207" s="303">
        <v>2</v>
      </c>
      <c r="I207" s="304"/>
      <c r="J207" s="305">
        <f>ROUND(I207*H207,2)</f>
        <v>0</v>
      </c>
      <c r="K207" s="301" t="s">
        <v>1</v>
      </c>
      <c r="L207" s="306"/>
      <c r="M207" s="307" t="s">
        <v>1</v>
      </c>
      <c r="N207" s="308" t="s">
        <v>41</v>
      </c>
      <c r="O207" s="88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AR207" s="265" t="s">
        <v>2891</v>
      </c>
      <c r="AT207" s="265" t="s">
        <v>206</v>
      </c>
      <c r="AU207" s="265" t="s">
        <v>85</v>
      </c>
      <c r="AY207" s="17" t="s">
        <v>190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83</v>
      </c>
      <c r="BK207" s="149">
        <f>ROUND(I207*H207,2)</f>
        <v>0</v>
      </c>
      <c r="BL207" s="17" t="s">
        <v>2891</v>
      </c>
      <c r="BM207" s="265" t="s">
        <v>2928</v>
      </c>
    </row>
    <row r="208" spans="2:65" s="1" customFormat="1" ht="36" customHeight="1">
      <c r="B208" s="40"/>
      <c r="C208" s="299" t="s">
        <v>740</v>
      </c>
      <c r="D208" s="299" t="s">
        <v>206</v>
      </c>
      <c r="E208" s="300" t="s">
        <v>2929</v>
      </c>
      <c r="F208" s="301" t="s">
        <v>2930</v>
      </c>
      <c r="G208" s="302" t="s">
        <v>552</v>
      </c>
      <c r="H208" s="303">
        <v>2</v>
      </c>
      <c r="I208" s="304"/>
      <c r="J208" s="305">
        <f>ROUND(I208*H208,2)</f>
        <v>0</v>
      </c>
      <c r="K208" s="301" t="s">
        <v>1</v>
      </c>
      <c r="L208" s="306"/>
      <c r="M208" s="307" t="s">
        <v>1</v>
      </c>
      <c r="N208" s="308" t="s">
        <v>41</v>
      </c>
      <c r="O208" s="88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AR208" s="265" t="s">
        <v>2891</v>
      </c>
      <c r="AT208" s="265" t="s">
        <v>206</v>
      </c>
      <c r="AU208" s="265" t="s">
        <v>85</v>
      </c>
      <c r="AY208" s="17" t="s">
        <v>190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83</v>
      </c>
      <c r="BK208" s="149">
        <f>ROUND(I208*H208,2)</f>
        <v>0</v>
      </c>
      <c r="BL208" s="17" t="s">
        <v>2891</v>
      </c>
      <c r="BM208" s="265" t="s">
        <v>2931</v>
      </c>
    </row>
    <row r="209" spans="2:65" s="1" customFormat="1" ht="60" customHeight="1">
      <c r="B209" s="40"/>
      <c r="C209" s="299" t="s">
        <v>968</v>
      </c>
      <c r="D209" s="299" t="s">
        <v>206</v>
      </c>
      <c r="E209" s="300" t="s">
        <v>2932</v>
      </c>
      <c r="F209" s="301" t="s">
        <v>2933</v>
      </c>
      <c r="G209" s="302" t="s">
        <v>361</v>
      </c>
      <c r="H209" s="303">
        <v>15</v>
      </c>
      <c r="I209" s="304"/>
      <c r="J209" s="305">
        <f>ROUND(I209*H209,2)</f>
        <v>0</v>
      </c>
      <c r="K209" s="301" t="s">
        <v>1</v>
      </c>
      <c r="L209" s="306"/>
      <c r="M209" s="307" t="s">
        <v>1</v>
      </c>
      <c r="N209" s="308" t="s">
        <v>41</v>
      </c>
      <c r="O209" s="88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AR209" s="265" t="s">
        <v>2891</v>
      </c>
      <c r="AT209" s="265" t="s">
        <v>206</v>
      </c>
      <c r="AU209" s="265" t="s">
        <v>85</v>
      </c>
      <c r="AY209" s="17" t="s">
        <v>190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83</v>
      </c>
      <c r="BK209" s="149">
        <f>ROUND(I209*H209,2)</f>
        <v>0</v>
      </c>
      <c r="BL209" s="17" t="s">
        <v>2891</v>
      </c>
      <c r="BM209" s="265" t="s">
        <v>2934</v>
      </c>
    </row>
    <row r="210" spans="2:65" s="1" customFormat="1" ht="36" customHeight="1">
      <c r="B210" s="40"/>
      <c r="C210" s="254" t="s">
        <v>972</v>
      </c>
      <c r="D210" s="254" t="s">
        <v>193</v>
      </c>
      <c r="E210" s="255" t="s">
        <v>2935</v>
      </c>
      <c r="F210" s="256" t="s">
        <v>2936</v>
      </c>
      <c r="G210" s="257" t="s">
        <v>361</v>
      </c>
      <c r="H210" s="258">
        <v>15</v>
      </c>
      <c r="I210" s="259"/>
      <c r="J210" s="260">
        <f>ROUND(I210*H210,2)</f>
        <v>0</v>
      </c>
      <c r="K210" s="256" t="s">
        <v>1</v>
      </c>
      <c r="L210" s="42"/>
      <c r="M210" s="261" t="s">
        <v>1</v>
      </c>
      <c r="N210" s="262" t="s">
        <v>41</v>
      </c>
      <c r="O210" s="88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AR210" s="265" t="s">
        <v>2891</v>
      </c>
      <c r="AT210" s="265" t="s">
        <v>193</v>
      </c>
      <c r="AU210" s="265" t="s">
        <v>85</v>
      </c>
      <c r="AY210" s="17" t="s">
        <v>190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83</v>
      </c>
      <c r="BK210" s="149">
        <f>ROUND(I210*H210,2)</f>
        <v>0</v>
      </c>
      <c r="BL210" s="17" t="s">
        <v>2891</v>
      </c>
      <c r="BM210" s="265" t="s">
        <v>2937</v>
      </c>
    </row>
    <row r="211" spans="2:65" s="1" customFormat="1" ht="36" customHeight="1">
      <c r="B211" s="40"/>
      <c r="C211" s="299" t="s">
        <v>976</v>
      </c>
      <c r="D211" s="299" t="s">
        <v>206</v>
      </c>
      <c r="E211" s="300" t="s">
        <v>2938</v>
      </c>
      <c r="F211" s="301" t="s">
        <v>2939</v>
      </c>
      <c r="G211" s="302" t="s">
        <v>552</v>
      </c>
      <c r="H211" s="303">
        <v>2</v>
      </c>
      <c r="I211" s="304"/>
      <c r="J211" s="305">
        <f>ROUND(I211*H211,2)</f>
        <v>0</v>
      </c>
      <c r="K211" s="301" t="s">
        <v>1</v>
      </c>
      <c r="L211" s="306"/>
      <c r="M211" s="307" t="s">
        <v>1</v>
      </c>
      <c r="N211" s="308" t="s">
        <v>41</v>
      </c>
      <c r="O211" s="88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AR211" s="265" t="s">
        <v>2891</v>
      </c>
      <c r="AT211" s="265" t="s">
        <v>206</v>
      </c>
      <c r="AU211" s="265" t="s">
        <v>85</v>
      </c>
      <c r="AY211" s="17" t="s">
        <v>190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83</v>
      </c>
      <c r="BK211" s="149">
        <f>ROUND(I211*H211,2)</f>
        <v>0</v>
      </c>
      <c r="BL211" s="17" t="s">
        <v>2891</v>
      </c>
      <c r="BM211" s="265" t="s">
        <v>2940</v>
      </c>
    </row>
    <row r="212" spans="2:65" s="1" customFormat="1" ht="16.5" customHeight="1">
      <c r="B212" s="40"/>
      <c r="C212" s="299" t="s">
        <v>980</v>
      </c>
      <c r="D212" s="299" t="s">
        <v>206</v>
      </c>
      <c r="E212" s="300" t="s">
        <v>2941</v>
      </c>
      <c r="F212" s="301" t="s">
        <v>2942</v>
      </c>
      <c r="G212" s="302" t="s">
        <v>361</v>
      </c>
      <c r="H212" s="303">
        <v>15</v>
      </c>
      <c r="I212" s="304"/>
      <c r="J212" s="305">
        <f>ROUND(I212*H212,2)</f>
        <v>0</v>
      </c>
      <c r="K212" s="301" t="s">
        <v>1</v>
      </c>
      <c r="L212" s="306"/>
      <c r="M212" s="307" t="s">
        <v>1</v>
      </c>
      <c r="N212" s="308" t="s">
        <v>41</v>
      </c>
      <c r="O212" s="88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AR212" s="265" t="s">
        <v>2891</v>
      </c>
      <c r="AT212" s="265" t="s">
        <v>206</v>
      </c>
      <c r="AU212" s="265" t="s">
        <v>85</v>
      </c>
      <c r="AY212" s="17" t="s">
        <v>190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83</v>
      </c>
      <c r="BK212" s="149">
        <f>ROUND(I212*H212,2)</f>
        <v>0</v>
      </c>
      <c r="BL212" s="17" t="s">
        <v>2891</v>
      </c>
      <c r="BM212" s="265" t="s">
        <v>2943</v>
      </c>
    </row>
    <row r="213" spans="2:65" s="1" customFormat="1" ht="24" customHeight="1">
      <c r="B213" s="40"/>
      <c r="C213" s="254" t="s">
        <v>984</v>
      </c>
      <c r="D213" s="254" t="s">
        <v>193</v>
      </c>
      <c r="E213" s="255" t="s">
        <v>2944</v>
      </c>
      <c r="F213" s="256" t="s">
        <v>2945</v>
      </c>
      <c r="G213" s="257" t="s">
        <v>361</v>
      </c>
      <c r="H213" s="258">
        <v>15</v>
      </c>
      <c r="I213" s="259"/>
      <c r="J213" s="260">
        <f>ROUND(I213*H213,2)</f>
        <v>0</v>
      </c>
      <c r="K213" s="256" t="s">
        <v>1</v>
      </c>
      <c r="L213" s="42"/>
      <c r="M213" s="261" t="s">
        <v>1</v>
      </c>
      <c r="N213" s="262" t="s">
        <v>41</v>
      </c>
      <c r="O213" s="88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AR213" s="265" t="s">
        <v>2891</v>
      </c>
      <c r="AT213" s="265" t="s">
        <v>193</v>
      </c>
      <c r="AU213" s="265" t="s">
        <v>85</v>
      </c>
      <c r="AY213" s="17" t="s">
        <v>190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83</v>
      </c>
      <c r="BK213" s="149">
        <f>ROUND(I213*H213,2)</f>
        <v>0</v>
      </c>
      <c r="BL213" s="17" t="s">
        <v>2891</v>
      </c>
      <c r="BM213" s="265" t="s">
        <v>2946</v>
      </c>
    </row>
    <row r="214" spans="2:65" s="1" customFormat="1" ht="24" customHeight="1">
      <c r="B214" s="40"/>
      <c r="C214" s="254" t="s">
        <v>988</v>
      </c>
      <c r="D214" s="254" t="s">
        <v>193</v>
      </c>
      <c r="E214" s="255" t="s">
        <v>2947</v>
      </c>
      <c r="F214" s="256" t="s">
        <v>2948</v>
      </c>
      <c r="G214" s="257" t="s">
        <v>2949</v>
      </c>
      <c r="H214" s="258">
        <v>0.01</v>
      </c>
      <c r="I214" s="259"/>
      <c r="J214" s="260">
        <f>ROUND(I214*H214,2)</f>
        <v>0</v>
      </c>
      <c r="K214" s="256" t="s">
        <v>1</v>
      </c>
      <c r="L214" s="42"/>
      <c r="M214" s="261" t="s">
        <v>1</v>
      </c>
      <c r="N214" s="262" t="s">
        <v>41</v>
      </c>
      <c r="O214" s="88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AR214" s="265" t="s">
        <v>2891</v>
      </c>
      <c r="AT214" s="265" t="s">
        <v>193</v>
      </c>
      <c r="AU214" s="265" t="s">
        <v>85</v>
      </c>
      <c r="AY214" s="17" t="s">
        <v>190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83</v>
      </c>
      <c r="BK214" s="149">
        <f>ROUND(I214*H214,2)</f>
        <v>0</v>
      </c>
      <c r="BL214" s="17" t="s">
        <v>2891</v>
      </c>
      <c r="BM214" s="265" t="s">
        <v>2950</v>
      </c>
    </row>
    <row r="215" spans="2:65" s="1" customFormat="1" ht="24" customHeight="1">
      <c r="B215" s="40"/>
      <c r="C215" s="254" t="s">
        <v>992</v>
      </c>
      <c r="D215" s="254" t="s">
        <v>193</v>
      </c>
      <c r="E215" s="255" t="s">
        <v>2951</v>
      </c>
      <c r="F215" s="256" t="s">
        <v>2952</v>
      </c>
      <c r="G215" s="257" t="s">
        <v>361</v>
      </c>
      <c r="H215" s="258">
        <v>10</v>
      </c>
      <c r="I215" s="259"/>
      <c r="J215" s="260">
        <f>ROUND(I215*H215,2)</f>
        <v>0</v>
      </c>
      <c r="K215" s="256" t="s">
        <v>1</v>
      </c>
      <c r="L215" s="42"/>
      <c r="M215" s="261" t="s">
        <v>1</v>
      </c>
      <c r="N215" s="262" t="s">
        <v>41</v>
      </c>
      <c r="O215" s="88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AR215" s="265" t="s">
        <v>2891</v>
      </c>
      <c r="AT215" s="265" t="s">
        <v>193</v>
      </c>
      <c r="AU215" s="265" t="s">
        <v>85</v>
      </c>
      <c r="AY215" s="17" t="s">
        <v>190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83</v>
      </c>
      <c r="BK215" s="149">
        <f>ROUND(I215*H215,2)</f>
        <v>0</v>
      </c>
      <c r="BL215" s="17" t="s">
        <v>2891</v>
      </c>
      <c r="BM215" s="265" t="s">
        <v>2953</v>
      </c>
    </row>
    <row r="216" spans="2:65" s="1" customFormat="1" ht="36" customHeight="1">
      <c r="B216" s="40"/>
      <c r="C216" s="254" t="s">
        <v>996</v>
      </c>
      <c r="D216" s="254" t="s">
        <v>193</v>
      </c>
      <c r="E216" s="255" t="s">
        <v>2954</v>
      </c>
      <c r="F216" s="256" t="s">
        <v>2955</v>
      </c>
      <c r="G216" s="257" t="s">
        <v>196</v>
      </c>
      <c r="H216" s="258">
        <v>2.5</v>
      </c>
      <c r="I216" s="259"/>
      <c r="J216" s="260">
        <f>ROUND(I216*H216,2)</f>
        <v>0</v>
      </c>
      <c r="K216" s="256" t="s">
        <v>1</v>
      </c>
      <c r="L216" s="42"/>
      <c r="M216" s="261" t="s">
        <v>1</v>
      </c>
      <c r="N216" s="262" t="s">
        <v>41</v>
      </c>
      <c r="O216" s="88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AR216" s="265" t="s">
        <v>2891</v>
      </c>
      <c r="AT216" s="265" t="s">
        <v>193</v>
      </c>
      <c r="AU216" s="265" t="s">
        <v>85</v>
      </c>
      <c r="AY216" s="17" t="s">
        <v>190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83</v>
      </c>
      <c r="BK216" s="149">
        <f>ROUND(I216*H216,2)</f>
        <v>0</v>
      </c>
      <c r="BL216" s="17" t="s">
        <v>2891</v>
      </c>
      <c r="BM216" s="265" t="s">
        <v>2956</v>
      </c>
    </row>
    <row r="217" spans="2:65" s="1" customFormat="1" ht="60" customHeight="1">
      <c r="B217" s="40"/>
      <c r="C217" s="254" t="s">
        <v>1000</v>
      </c>
      <c r="D217" s="254" t="s">
        <v>193</v>
      </c>
      <c r="E217" s="255" t="s">
        <v>2957</v>
      </c>
      <c r="F217" s="256" t="s">
        <v>2958</v>
      </c>
      <c r="G217" s="257" t="s">
        <v>361</v>
      </c>
      <c r="H217" s="258">
        <v>5</v>
      </c>
      <c r="I217" s="259"/>
      <c r="J217" s="260">
        <f>ROUND(I217*H217,2)</f>
        <v>0</v>
      </c>
      <c r="K217" s="256" t="s">
        <v>1</v>
      </c>
      <c r="L217" s="42"/>
      <c r="M217" s="261" t="s">
        <v>1</v>
      </c>
      <c r="N217" s="262" t="s">
        <v>41</v>
      </c>
      <c r="O217" s="88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AR217" s="265" t="s">
        <v>2891</v>
      </c>
      <c r="AT217" s="265" t="s">
        <v>193</v>
      </c>
      <c r="AU217" s="265" t="s">
        <v>85</v>
      </c>
      <c r="AY217" s="17" t="s">
        <v>190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83</v>
      </c>
      <c r="BK217" s="149">
        <f>ROUND(I217*H217,2)</f>
        <v>0</v>
      </c>
      <c r="BL217" s="17" t="s">
        <v>2891</v>
      </c>
      <c r="BM217" s="265" t="s">
        <v>2959</v>
      </c>
    </row>
    <row r="218" spans="2:65" s="1" customFormat="1" ht="48" customHeight="1">
      <c r="B218" s="40"/>
      <c r="C218" s="254" t="s">
        <v>1004</v>
      </c>
      <c r="D218" s="254" t="s">
        <v>193</v>
      </c>
      <c r="E218" s="255" t="s">
        <v>2960</v>
      </c>
      <c r="F218" s="256" t="s">
        <v>2961</v>
      </c>
      <c r="G218" s="257" t="s">
        <v>361</v>
      </c>
      <c r="H218" s="258">
        <v>5</v>
      </c>
      <c r="I218" s="259"/>
      <c r="J218" s="260">
        <f>ROUND(I218*H218,2)</f>
        <v>0</v>
      </c>
      <c r="K218" s="256" t="s">
        <v>1</v>
      </c>
      <c r="L218" s="42"/>
      <c r="M218" s="261" t="s">
        <v>1</v>
      </c>
      <c r="N218" s="262" t="s">
        <v>41</v>
      </c>
      <c r="O218" s="88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AR218" s="265" t="s">
        <v>2891</v>
      </c>
      <c r="AT218" s="265" t="s">
        <v>193</v>
      </c>
      <c r="AU218" s="265" t="s">
        <v>85</v>
      </c>
      <c r="AY218" s="17" t="s">
        <v>190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83</v>
      </c>
      <c r="BK218" s="149">
        <f>ROUND(I218*H218,2)</f>
        <v>0</v>
      </c>
      <c r="BL218" s="17" t="s">
        <v>2891</v>
      </c>
      <c r="BM218" s="265" t="s">
        <v>2962</v>
      </c>
    </row>
    <row r="219" spans="2:65" s="1" customFormat="1" ht="36" customHeight="1">
      <c r="B219" s="40"/>
      <c r="C219" s="254" t="s">
        <v>1008</v>
      </c>
      <c r="D219" s="254" t="s">
        <v>193</v>
      </c>
      <c r="E219" s="255" t="s">
        <v>2963</v>
      </c>
      <c r="F219" s="256" t="s">
        <v>2964</v>
      </c>
      <c r="G219" s="257" t="s">
        <v>361</v>
      </c>
      <c r="H219" s="258">
        <v>5</v>
      </c>
      <c r="I219" s="259"/>
      <c r="J219" s="260">
        <f>ROUND(I219*H219,2)</f>
        <v>0</v>
      </c>
      <c r="K219" s="256" t="s">
        <v>1</v>
      </c>
      <c r="L219" s="42"/>
      <c r="M219" s="261" t="s">
        <v>1</v>
      </c>
      <c r="N219" s="262" t="s">
        <v>41</v>
      </c>
      <c r="O219" s="88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AR219" s="265" t="s">
        <v>2891</v>
      </c>
      <c r="AT219" s="265" t="s">
        <v>193</v>
      </c>
      <c r="AU219" s="265" t="s">
        <v>85</v>
      </c>
      <c r="AY219" s="17" t="s">
        <v>190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17" t="s">
        <v>83</v>
      </c>
      <c r="BK219" s="149">
        <f>ROUND(I219*H219,2)</f>
        <v>0</v>
      </c>
      <c r="BL219" s="17" t="s">
        <v>2891</v>
      </c>
      <c r="BM219" s="265" t="s">
        <v>2965</v>
      </c>
    </row>
    <row r="220" spans="2:65" s="1" customFormat="1" ht="36" customHeight="1">
      <c r="B220" s="40"/>
      <c r="C220" s="254" t="s">
        <v>1012</v>
      </c>
      <c r="D220" s="254" t="s">
        <v>193</v>
      </c>
      <c r="E220" s="255" t="s">
        <v>2966</v>
      </c>
      <c r="F220" s="256" t="s">
        <v>2967</v>
      </c>
      <c r="G220" s="257" t="s">
        <v>196</v>
      </c>
      <c r="H220" s="258">
        <v>2.5</v>
      </c>
      <c r="I220" s="259"/>
      <c r="J220" s="260">
        <f>ROUND(I220*H220,2)</f>
        <v>0</v>
      </c>
      <c r="K220" s="256" t="s">
        <v>1</v>
      </c>
      <c r="L220" s="42"/>
      <c r="M220" s="261" t="s">
        <v>1</v>
      </c>
      <c r="N220" s="262" t="s">
        <v>41</v>
      </c>
      <c r="O220" s="88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AR220" s="265" t="s">
        <v>2891</v>
      </c>
      <c r="AT220" s="265" t="s">
        <v>193</v>
      </c>
      <c r="AU220" s="265" t="s">
        <v>85</v>
      </c>
      <c r="AY220" s="17" t="s">
        <v>190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83</v>
      </c>
      <c r="BK220" s="149">
        <f>ROUND(I220*H220,2)</f>
        <v>0</v>
      </c>
      <c r="BL220" s="17" t="s">
        <v>2891</v>
      </c>
      <c r="BM220" s="265" t="s">
        <v>2968</v>
      </c>
    </row>
    <row r="221" spans="2:65" s="1" customFormat="1" ht="48" customHeight="1">
      <c r="B221" s="40"/>
      <c r="C221" s="254" t="s">
        <v>1016</v>
      </c>
      <c r="D221" s="254" t="s">
        <v>193</v>
      </c>
      <c r="E221" s="255" t="s">
        <v>2969</v>
      </c>
      <c r="F221" s="256" t="s">
        <v>2970</v>
      </c>
      <c r="G221" s="257" t="s">
        <v>196</v>
      </c>
      <c r="H221" s="258">
        <v>2.5</v>
      </c>
      <c r="I221" s="259"/>
      <c r="J221" s="260">
        <f>ROUND(I221*H221,2)</f>
        <v>0</v>
      </c>
      <c r="K221" s="256" t="s">
        <v>1</v>
      </c>
      <c r="L221" s="42"/>
      <c r="M221" s="261" t="s">
        <v>1</v>
      </c>
      <c r="N221" s="262" t="s">
        <v>41</v>
      </c>
      <c r="O221" s="88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AR221" s="265" t="s">
        <v>2891</v>
      </c>
      <c r="AT221" s="265" t="s">
        <v>193</v>
      </c>
      <c r="AU221" s="265" t="s">
        <v>85</v>
      </c>
      <c r="AY221" s="17" t="s">
        <v>190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83</v>
      </c>
      <c r="BK221" s="149">
        <f>ROUND(I221*H221,2)</f>
        <v>0</v>
      </c>
      <c r="BL221" s="17" t="s">
        <v>2891</v>
      </c>
      <c r="BM221" s="265" t="s">
        <v>2971</v>
      </c>
    </row>
    <row r="222" spans="2:65" s="1" customFormat="1" ht="48" customHeight="1">
      <c r="B222" s="40"/>
      <c r="C222" s="299" t="s">
        <v>1020</v>
      </c>
      <c r="D222" s="299" t="s">
        <v>206</v>
      </c>
      <c r="E222" s="300" t="s">
        <v>2972</v>
      </c>
      <c r="F222" s="301" t="s">
        <v>2973</v>
      </c>
      <c r="G222" s="302" t="s">
        <v>267</v>
      </c>
      <c r="H222" s="303">
        <v>40</v>
      </c>
      <c r="I222" s="304"/>
      <c r="J222" s="305">
        <f>ROUND(I222*H222,2)</f>
        <v>0</v>
      </c>
      <c r="K222" s="301" t="s">
        <v>1</v>
      </c>
      <c r="L222" s="306"/>
      <c r="M222" s="307" t="s">
        <v>1</v>
      </c>
      <c r="N222" s="308" t="s">
        <v>41</v>
      </c>
      <c r="O222" s="88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AR222" s="265" t="s">
        <v>2891</v>
      </c>
      <c r="AT222" s="265" t="s">
        <v>206</v>
      </c>
      <c r="AU222" s="265" t="s">
        <v>85</v>
      </c>
      <c r="AY222" s="17" t="s">
        <v>190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7" t="s">
        <v>83</v>
      </c>
      <c r="BK222" s="149">
        <f>ROUND(I222*H222,2)</f>
        <v>0</v>
      </c>
      <c r="BL222" s="17" t="s">
        <v>2891</v>
      </c>
      <c r="BM222" s="265" t="s">
        <v>2974</v>
      </c>
    </row>
    <row r="223" spans="2:65" s="1" customFormat="1" ht="24" customHeight="1">
      <c r="B223" s="40"/>
      <c r="C223" s="299" t="s">
        <v>1024</v>
      </c>
      <c r="D223" s="299" t="s">
        <v>206</v>
      </c>
      <c r="E223" s="300" t="s">
        <v>2975</v>
      </c>
      <c r="F223" s="301" t="s">
        <v>2976</v>
      </c>
      <c r="G223" s="302" t="s">
        <v>267</v>
      </c>
      <c r="H223" s="303">
        <v>10</v>
      </c>
      <c r="I223" s="304"/>
      <c r="J223" s="305">
        <f>ROUND(I223*H223,2)</f>
        <v>0</v>
      </c>
      <c r="K223" s="301" t="s">
        <v>1</v>
      </c>
      <c r="L223" s="306"/>
      <c r="M223" s="307" t="s">
        <v>1</v>
      </c>
      <c r="N223" s="308" t="s">
        <v>41</v>
      </c>
      <c r="O223" s="88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AR223" s="265" t="s">
        <v>2891</v>
      </c>
      <c r="AT223" s="265" t="s">
        <v>206</v>
      </c>
      <c r="AU223" s="265" t="s">
        <v>85</v>
      </c>
      <c r="AY223" s="17" t="s">
        <v>190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83</v>
      </c>
      <c r="BK223" s="149">
        <f>ROUND(I223*H223,2)</f>
        <v>0</v>
      </c>
      <c r="BL223" s="17" t="s">
        <v>2891</v>
      </c>
      <c r="BM223" s="265" t="s">
        <v>2977</v>
      </c>
    </row>
    <row r="224" spans="2:65" s="1" customFormat="1" ht="24" customHeight="1">
      <c r="B224" s="40"/>
      <c r="C224" s="299" t="s">
        <v>1028</v>
      </c>
      <c r="D224" s="299" t="s">
        <v>206</v>
      </c>
      <c r="E224" s="300" t="s">
        <v>2978</v>
      </c>
      <c r="F224" s="301" t="s">
        <v>2979</v>
      </c>
      <c r="G224" s="302" t="s">
        <v>267</v>
      </c>
      <c r="H224" s="303">
        <v>5</v>
      </c>
      <c r="I224" s="304"/>
      <c r="J224" s="305">
        <f>ROUND(I224*H224,2)</f>
        <v>0</v>
      </c>
      <c r="K224" s="301" t="s">
        <v>1</v>
      </c>
      <c r="L224" s="306"/>
      <c r="M224" s="307" t="s">
        <v>1</v>
      </c>
      <c r="N224" s="308" t="s">
        <v>41</v>
      </c>
      <c r="O224" s="88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AR224" s="265" t="s">
        <v>2891</v>
      </c>
      <c r="AT224" s="265" t="s">
        <v>206</v>
      </c>
      <c r="AU224" s="265" t="s">
        <v>85</v>
      </c>
      <c r="AY224" s="17" t="s">
        <v>190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83</v>
      </c>
      <c r="BK224" s="149">
        <f>ROUND(I224*H224,2)</f>
        <v>0</v>
      </c>
      <c r="BL224" s="17" t="s">
        <v>2891</v>
      </c>
      <c r="BM224" s="265" t="s">
        <v>2980</v>
      </c>
    </row>
    <row r="225" spans="2:65" s="1" customFormat="1" ht="36" customHeight="1">
      <c r="B225" s="40"/>
      <c r="C225" s="254" t="s">
        <v>1032</v>
      </c>
      <c r="D225" s="254" t="s">
        <v>193</v>
      </c>
      <c r="E225" s="255" t="s">
        <v>2981</v>
      </c>
      <c r="F225" s="256" t="s">
        <v>2982</v>
      </c>
      <c r="G225" s="257" t="s">
        <v>267</v>
      </c>
      <c r="H225" s="258">
        <v>40</v>
      </c>
      <c r="I225" s="259"/>
      <c r="J225" s="260">
        <f>ROUND(I225*H225,2)</f>
        <v>0</v>
      </c>
      <c r="K225" s="256" t="s">
        <v>1</v>
      </c>
      <c r="L225" s="42"/>
      <c r="M225" s="261" t="s">
        <v>1</v>
      </c>
      <c r="N225" s="262" t="s">
        <v>41</v>
      </c>
      <c r="O225" s="88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AR225" s="265" t="s">
        <v>2891</v>
      </c>
      <c r="AT225" s="265" t="s">
        <v>193</v>
      </c>
      <c r="AU225" s="265" t="s">
        <v>85</v>
      </c>
      <c r="AY225" s="17" t="s">
        <v>190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83</v>
      </c>
      <c r="BK225" s="149">
        <f>ROUND(I225*H225,2)</f>
        <v>0</v>
      </c>
      <c r="BL225" s="17" t="s">
        <v>2891</v>
      </c>
      <c r="BM225" s="265" t="s">
        <v>2983</v>
      </c>
    </row>
    <row r="226" spans="2:65" s="1" customFormat="1" ht="36" customHeight="1">
      <c r="B226" s="40"/>
      <c r="C226" s="254" t="s">
        <v>1036</v>
      </c>
      <c r="D226" s="254" t="s">
        <v>193</v>
      </c>
      <c r="E226" s="255" t="s">
        <v>2984</v>
      </c>
      <c r="F226" s="256" t="s">
        <v>2985</v>
      </c>
      <c r="G226" s="257" t="s">
        <v>267</v>
      </c>
      <c r="H226" s="258">
        <v>15</v>
      </c>
      <c r="I226" s="259"/>
      <c r="J226" s="260">
        <f>ROUND(I226*H226,2)</f>
        <v>0</v>
      </c>
      <c r="K226" s="256" t="s">
        <v>1</v>
      </c>
      <c r="L226" s="42"/>
      <c r="M226" s="261" t="s">
        <v>1</v>
      </c>
      <c r="N226" s="262" t="s">
        <v>41</v>
      </c>
      <c r="O226" s="88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AR226" s="265" t="s">
        <v>2891</v>
      </c>
      <c r="AT226" s="265" t="s">
        <v>193</v>
      </c>
      <c r="AU226" s="265" t="s">
        <v>85</v>
      </c>
      <c r="AY226" s="17" t="s">
        <v>190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83</v>
      </c>
      <c r="BK226" s="149">
        <f>ROUND(I226*H226,2)</f>
        <v>0</v>
      </c>
      <c r="BL226" s="17" t="s">
        <v>2891</v>
      </c>
      <c r="BM226" s="265" t="s">
        <v>2986</v>
      </c>
    </row>
    <row r="227" spans="2:65" s="1" customFormat="1" ht="48" customHeight="1">
      <c r="B227" s="40"/>
      <c r="C227" s="299" t="s">
        <v>1040</v>
      </c>
      <c r="D227" s="299" t="s">
        <v>206</v>
      </c>
      <c r="E227" s="300" t="s">
        <v>2987</v>
      </c>
      <c r="F227" s="301" t="s">
        <v>2988</v>
      </c>
      <c r="G227" s="302" t="s">
        <v>267</v>
      </c>
      <c r="H227" s="303">
        <v>17</v>
      </c>
      <c r="I227" s="304"/>
      <c r="J227" s="305">
        <f>ROUND(I227*H227,2)</f>
        <v>0</v>
      </c>
      <c r="K227" s="301" t="s">
        <v>1</v>
      </c>
      <c r="L227" s="306"/>
      <c r="M227" s="307" t="s">
        <v>1</v>
      </c>
      <c r="N227" s="308" t="s">
        <v>41</v>
      </c>
      <c r="O227" s="88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AR227" s="265" t="s">
        <v>2891</v>
      </c>
      <c r="AT227" s="265" t="s">
        <v>206</v>
      </c>
      <c r="AU227" s="265" t="s">
        <v>85</v>
      </c>
      <c r="AY227" s="17" t="s">
        <v>190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83</v>
      </c>
      <c r="BK227" s="149">
        <f>ROUND(I227*H227,2)</f>
        <v>0</v>
      </c>
      <c r="BL227" s="17" t="s">
        <v>2891</v>
      </c>
      <c r="BM227" s="265" t="s">
        <v>2989</v>
      </c>
    </row>
    <row r="228" spans="2:65" s="1" customFormat="1" ht="60" customHeight="1">
      <c r="B228" s="40"/>
      <c r="C228" s="299" t="s">
        <v>1044</v>
      </c>
      <c r="D228" s="299" t="s">
        <v>206</v>
      </c>
      <c r="E228" s="300" t="s">
        <v>2990</v>
      </c>
      <c r="F228" s="301" t="s">
        <v>2991</v>
      </c>
      <c r="G228" s="302" t="s">
        <v>267</v>
      </c>
      <c r="H228" s="303">
        <v>2</v>
      </c>
      <c r="I228" s="304"/>
      <c r="J228" s="305">
        <f>ROUND(I228*H228,2)</f>
        <v>0</v>
      </c>
      <c r="K228" s="301" t="s">
        <v>1</v>
      </c>
      <c r="L228" s="306"/>
      <c r="M228" s="307" t="s">
        <v>1</v>
      </c>
      <c r="N228" s="308" t="s">
        <v>41</v>
      </c>
      <c r="O228" s="88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AR228" s="265" t="s">
        <v>2891</v>
      </c>
      <c r="AT228" s="265" t="s">
        <v>206</v>
      </c>
      <c r="AU228" s="265" t="s">
        <v>85</v>
      </c>
      <c r="AY228" s="17" t="s">
        <v>190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83</v>
      </c>
      <c r="BK228" s="149">
        <f>ROUND(I228*H228,2)</f>
        <v>0</v>
      </c>
      <c r="BL228" s="17" t="s">
        <v>2891</v>
      </c>
      <c r="BM228" s="265" t="s">
        <v>2992</v>
      </c>
    </row>
    <row r="229" spans="2:65" s="1" customFormat="1" ht="48" customHeight="1">
      <c r="B229" s="40"/>
      <c r="C229" s="254" t="s">
        <v>1048</v>
      </c>
      <c r="D229" s="254" t="s">
        <v>193</v>
      </c>
      <c r="E229" s="255" t="s">
        <v>2993</v>
      </c>
      <c r="F229" s="256" t="s">
        <v>2994</v>
      </c>
      <c r="G229" s="257" t="s">
        <v>267</v>
      </c>
      <c r="H229" s="258">
        <v>19</v>
      </c>
      <c r="I229" s="259"/>
      <c r="J229" s="260">
        <f>ROUND(I229*H229,2)</f>
        <v>0</v>
      </c>
      <c r="K229" s="256" t="s">
        <v>1</v>
      </c>
      <c r="L229" s="42"/>
      <c r="M229" s="261" t="s">
        <v>1</v>
      </c>
      <c r="N229" s="262" t="s">
        <v>41</v>
      </c>
      <c r="O229" s="88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AR229" s="265" t="s">
        <v>2891</v>
      </c>
      <c r="AT229" s="265" t="s">
        <v>193</v>
      </c>
      <c r="AU229" s="265" t="s">
        <v>85</v>
      </c>
      <c r="AY229" s="17" t="s">
        <v>190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7" t="s">
        <v>83</v>
      </c>
      <c r="BK229" s="149">
        <f>ROUND(I229*H229,2)</f>
        <v>0</v>
      </c>
      <c r="BL229" s="17" t="s">
        <v>2891</v>
      </c>
      <c r="BM229" s="265" t="s">
        <v>2995</v>
      </c>
    </row>
    <row r="230" spans="2:65" s="1" customFormat="1" ht="48" customHeight="1">
      <c r="B230" s="40"/>
      <c r="C230" s="254" t="s">
        <v>1052</v>
      </c>
      <c r="D230" s="254" t="s">
        <v>193</v>
      </c>
      <c r="E230" s="255" t="s">
        <v>2996</v>
      </c>
      <c r="F230" s="256" t="s">
        <v>2997</v>
      </c>
      <c r="G230" s="257" t="s">
        <v>267</v>
      </c>
      <c r="H230" s="258">
        <v>55</v>
      </c>
      <c r="I230" s="259"/>
      <c r="J230" s="260">
        <f>ROUND(I230*H230,2)</f>
        <v>0</v>
      </c>
      <c r="K230" s="256" t="s">
        <v>1</v>
      </c>
      <c r="L230" s="42"/>
      <c r="M230" s="261" t="s">
        <v>1</v>
      </c>
      <c r="N230" s="262" t="s">
        <v>41</v>
      </c>
      <c r="O230" s="88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AR230" s="265" t="s">
        <v>2891</v>
      </c>
      <c r="AT230" s="265" t="s">
        <v>193</v>
      </c>
      <c r="AU230" s="265" t="s">
        <v>85</v>
      </c>
      <c r="AY230" s="17" t="s">
        <v>190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83</v>
      </c>
      <c r="BK230" s="149">
        <f>ROUND(I230*H230,2)</f>
        <v>0</v>
      </c>
      <c r="BL230" s="17" t="s">
        <v>2891</v>
      </c>
      <c r="BM230" s="265" t="s">
        <v>2998</v>
      </c>
    </row>
    <row r="231" spans="2:65" s="1" customFormat="1" ht="48" customHeight="1">
      <c r="B231" s="40"/>
      <c r="C231" s="254" t="s">
        <v>1056</v>
      </c>
      <c r="D231" s="254" t="s">
        <v>193</v>
      </c>
      <c r="E231" s="255" t="s">
        <v>2999</v>
      </c>
      <c r="F231" s="256" t="s">
        <v>3000</v>
      </c>
      <c r="G231" s="257" t="s">
        <v>267</v>
      </c>
      <c r="H231" s="258">
        <v>15</v>
      </c>
      <c r="I231" s="259"/>
      <c r="J231" s="260">
        <f>ROUND(I231*H231,2)</f>
        <v>0</v>
      </c>
      <c r="K231" s="256" t="s">
        <v>1</v>
      </c>
      <c r="L231" s="42"/>
      <c r="M231" s="261" t="s">
        <v>1</v>
      </c>
      <c r="N231" s="262" t="s">
        <v>41</v>
      </c>
      <c r="O231" s="88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AR231" s="265" t="s">
        <v>2891</v>
      </c>
      <c r="AT231" s="265" t="s">
        <v>193</v>
      </c>
      <c r="AU231" s="265" t="s">
        <v>85</v>
      </c>
      <c r="AY231" s="17" t="s">
        <v>190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83</v>
      </c>
      <c r="BK231" s="149">
        <f>ROUND(I231*H231,2)</f>
        <v>0</v>
      </c>
      <c r="BL231" s="17" t="s">
        <v>2891</v>
      </c>
      <c r="BM231" s="265" t="s">
        <v>3001</v>
      </c>
    </row>
    <row r="232" spans="2:65" s="1" customFormat="1" ht="36" customHeight="1">
      <c r="B232" s="40"/>
      <c r="C232" s="254" t="s">
        <v>1062</v>
      </c>
      <c r="D232" s="254" t="s">
        <v>193</v>
      </c>
      <c r="E232" s="255" t="s">
        <v>3002</v>
      </c>
      <c r="F232" s="256" t="s">
        <v>3003</v>
      </c>
      <c r="G232" s="257" t="s">
        <v>267</v>
      </c>
      <c r="H232" s="258">
        <v>3</v>
      </c>
      <c r="I232" s="259"/>
      <c r="J232" s="260">
        <f>ROUND(I232*H232,2)</f>
        <v>0</v>
      </c>
      <c r="K232" s="256" t="s">
        <v>1</v>
      </c>
      <c r="L232" s="42"/>
      <c r="M232" s="261" t="s">
        <v>1</v>
      </c>
      <c r="N232" s="262" t="s">
        <v>41</v>
      </c>
      <c r="O232" s="88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AR232" s="265" t="s">
        <v>2891</v>
      </c>
      <c r="AT232" s="265" t="s">
        <v>193</v>
      </c>
      <c r="AU232" s="265" t="s">
        <v>85</v>
      </c>
      <c r="AY232" s="17" t="s">
        <v>190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83</v>
      </c>
      <c r="BK232" s="149">
        <f>ROUND(I232*H232,2)</f>
        <v>0</v>
      </c>
      <c r="BL232" s="17" t="s">
        <v>2891</v>
      </c>
      <c r="BM232" s="265" t="s">
        <v>3004</v>
      </c>
    </row>
    <row r="233" spans="2:65" s="1" customFormat="1" ht="16.5" customHeight="1">
      <c r="B233" s="40"/>
      <c r="C233" s="299" t="s">
        <v>1067</v>
      </c>
      <c r="D233" s="299" t="s">
        <v>206</v>
      </c>
      <c r="E233" s="300" t="s">
        <v>3005</v>
      </c>
      <c r="F233" s="301" t="s">
        <v>3006</v>
      </c>
      <c r="G233" s="302" t="s">
        <v>289</v>
      </c>
      <c r="H233" s="303">
        <v>1</v>
      </c>
      <c r="I233" s="304"/>
      <c r="J233" s="305">
        <f>ROUND(I233*H233,2)</f>
        <v>0</v>
      </c>
      <c r="K233" s="301" t="s">
        <v>1</v>
      </c>
      <c r="L233" s="306"/>
      <c r="M233" s="307" t="s">
        <v>1</v>
      </c>
      <c r="N233" s="308" t="s">
        <v>41</v>
      </c>
      <c r="O233" s="88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AR233" s="265" t="s">
        <v>2891</v>
      </c>
      <c r="AT233" s="265" t="s">
        <v>206</v>
      </c>
      <c r="AU233" s="265" t="s">
        <v>85</v>
      </c>
      <c r="AY233" s="17" t="s">
        <v>190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83</v>
      </c>
      <c r="BK233" s="149">
        <f>ROUND(I233*H233,2)</f>
        <v>0</v>
      </c>
      <c r="BL233" s="17" t="s">
        <v>2891</v>
      </c>
      <c r="BM233" s="265" t="s">
        <v>3007</v>
      </c>
    </row>
    <row r="234" spans="2:65" s="1" customFormat="1" ht="36" customHeight="1">
      <c r="B234" s="40"/>
      <c r="C234" s="254" t="s">
        <v>1071</v>
      </c>
      <c r="D234" s="254" t="s">
        <v>193</v>
      </c>
      <c r="E234" s="255" t="s">
        <v>3008</v>
      </c>
      <c r="F234" s="256" t="s">
        <v>3009</v>
      </c>
      <c r="G234" s="257" t="s">
        <v>296</v>
      </c>
      <c r="H234" s="258">
        <v>0.9</v>
      </c>
      <c r="I234" s="259"/>
      <c r="J234" s="260">
        <f>ROUND(I234*H234,2)</f>
        <v>0</v>
      </c>
      <c r="K234" s="256" t="s">
        <v>1</v>
      </c>
      <c r="L234" s="42"/>
      <c r="M234" s="261" t="s">
        <v>1</v>
      </c>
      <c r="N234" s="262" t="s">
        <v>41</v>
      </c>
      <c r="O234" s="88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AR234" s="265" t="s">
        <v>2891</v>
      </c>
      <c r="AT234" s="265" t="s">
        <v>193</v>
      </c>
      <c r="AU234" s="265" t="s">
        <v>85</v>
      </c>
      <c r="AY234" s="17" t="s">
        <v>190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83</v>
      </c>
      <c r="BK234" s="149">
        <f>ROUND(I234*H234,2)</f>
        <v>0</v>
      </c>
      <c r="BL234" s="17" t="s">
        <v>2891</v>
      </c>
      <c r="BM234" s="265" t="s">
        <v>3010</v>
      </c>
    </row>
    <row r="235" spans="2:65" s="1" customFormat="1" ht="36" customHeight="1">
      <c r="B235" s="40"/>
      <c r="C235" s="254" t="s">
        <v>1075</v>
      </c>
      <c r="D235" s="254" t="s">
        <v>193</v>
      </c>
      <c r="E235" s="255" t="s">
        <v>3011</v>
      </c>
      <c r="F235" s="256" t="s">
        <v>3012</v>
      </c>
      <c r="G235" s="257" t="s">
        <v>296</v>
      </c>
      <c r="H235" s="258">
        <v>0.961</v>
      </c>
      <c r="I235" s="259"/>
      <c r="J235" s="260">
        <f>ROUND(I235*H235,2)</f>
        <v>0</v>
      </c>
      <c r="K235" s="256" t="s">
        <v>1</v>
      </c>
      <c r="L235" s="42"/>
      <c r="M235" s="261" t="s">
        <v>1</v>
      </c>
      <c r="N235" s="262" t="s">
        <v>41</v>
      </c>
      <c r="O235" s="88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AR235" s="265" t="s">
        <v>2891</v>
      </c>
      <c r="AT235" s="265" t="s">
        <v>193</v>
      </c>
      <c r="AU235" s="265" t="s">
        <v>85</v>
      </c>
      <c r="AY235" s="17" t="s">
        <v>190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83</v>
      </c>
      <c r="BK235" s="149">
        <f>ROUND(I235*H235,2)</f>
        <v>0</v>
      </c>
      <c r="BL235" s="17" t="s">
        <v>2891</v>
      </c>
      <c r="BM235" s="265" t="s">
        <v>3013</v>
      </c>
    </row>
    <row r="236" spans="2:65" s="1" customFormat="1" ht="24" customHeight="1">
      <c r="B236" s="40"/>
      <c r="C236" s="254" t="s">
        <v>1079</v>
      </c>
      <c r="D236" s="254" t="s">
        <v>193</v>
      </c>
      <c r="E236" s="255" t="s">
        <v>298</v>
      </c>
      <c r="F236" s="256" t="s">
        <v>3014</v>
      </c>
      <c r="G236" s="257" t="s">
        <v>296</v>
      </c>
      <c r="H236" s="258">
        <v>1</v>
      </c>
      <c r="I236" s="259"/>
      <c r="J236" s="260">
        <f>ROUND(I236*H236,2)</f>
        <v>0</v>
      </c>
      <c r="K236" s="256" t="s">
        <v>1</v>
      </c>
      <c r="L236" s="42"/>
      <c r="M236" s="261" t="s">
        <v>1</v>
      </c>
      <c r="N236" s="262" t="s">
        <v>41</v>
      </c>
      <c r="O236" s="88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AR236" s="265" t="s">
        <v>2891</v>
      </c>
      <c r="AT236" s="265" t="s">
        <v>193</v>
      </c>
      <c r="AU236" s="265" t="s">
        <v>85</v>
      </c>
      <c r="AY236" s="17" t="s">
        <v>190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83</v>
      </c>
      <c r="BK236" s="149">
        <f>ROUND(I236*H236,2)</f>
        <v>0</v>
      </c>
      <c r="BL236" s="17" t="s">
        <v>2891</v>
      </c>
      <c r="BM236" s="265" t="s">
        <v>3015</v>
      </c>
    </row>
    <row r="237" spans="2:65" s="1" customFormat="1" ht="36" customHeight="1">
      <c r="B237" s="40"/>
      <c r="C237" s="254" t="s">
        <v>1085</v>
      </c>
      <c r="D237" s="254" t="s">
        <v>193</v>
      </c>
      <c r="E237" s="255" t="s">
        <v>302</v>
      </c>
      <c r="F237" s="256" t="s">
        <v>3016</v>
      </c>
      <c r="G237" s="257" t="s">
        <v>296</v>
      </c>
      <c r="H237" s="258">
        <v>7</v>
      </c>
      <c r="I237" s="259"/>
      <c r="J237" s="260">
        <f>ROUND(I237*H237,2)</f>
        <v>0</v>
      </c>
      <c r="K237" s="256" t="s">
        <v>1</v>
      </c>
      <c r="L237" s="42"/>
      <c r="M237" s="261" t="s">
        <v>1</v>
      </c>
      <c r="N237" s="262" t="s">
        <v>41</v>
      </c>
      <c r="O237" s="88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AR237" s="265" t="s">
        <v>2891</v>
      </c>
      <c r="AT237" s="265" t="s">
        <v>193</v>
      </c>
      <c r="AU237" s="265" t="s">
        <v>85</v>
      </c>
      <c r="AY237" s="17" t="s">
        <v>190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83</v>
      </c>
      <c r="BK237" s="149">
        <f>ROUND(I237*H237,2)</f>
        <v>0</v>
      </c>
      <c r="BL237" s="17" t="s">
        <v>2891</v>
      </c>
      <c r="BM237" s="265" t="s">
        <v>3017</v>
      </c>
    </row>
    <row r="238" spans="2:65" s="1" customFormat="1" ht="48" customHeight="1">
      <c r="B238" s="40"/>
      <c r="C238" s="254" t="s">
        <v>1089</v>
      </c>
      <c r="D238" s="254" t="s">
        <v>193</v>
      </c>
      <c r="E238" s="255" t="s">
        <v>3018</v>
      </c>
      <c r="F238" s="256" t="s">
        <v>3019</v>
      </c>
      <c r="G238" s="257" t="s">
        <v>296</v>
      </c>
      <c r="H238" s="258">
        <v>1</v>
      </c>
      <c r="I238" s="259"/>
      <c r="J238" s="260">
        <f>ROUND(I238*H238,2)</f>
        <v>0</v>
      </c>
      <c r="K238" s="256" t="s">
        <v>1</v>
      </c>
      <c r="L238" s="42"/>
      <c r="M238" s="261" t="s">
        <v>1</v>
      </c>
      <c r="N238" s="262" t="s">
        <v>41</v>
      </c>
      <c r="O238" s="88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AR238" s="265" t="s">
        <v>2891</v>
      </c>
      <c r="AT238" s="265" t="s">
        <v>193</v>
      </c>
      <c r="AU238" s="265" t="s">
        <v>85</v>
      </c>
      <c r="AY238" s="17" t="s">
        <v>190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83</v>
      </c>
      <c r="BK238" s="149">
        <f>ROUND(I238*H238,2)</f>
        <v>0</v>
      </c>
      <c r="BL238" s="17" t="s">
        <v>2891</v>
      </c>
      <c r="BM238" s="265" t="s">
        <v>3020</v>
      </c>
    </row>
    <row r="239" spans="2:65" s="1" customFormat="1" ht="36" customHeight="1">
      <c r="B239" s="40"/>
      <c r="C239" s="254" t="s">
        <v>1093</v>
      </c>
      <c r="D239" s="254" t="s">
        <v>193</v>
      </c>
      <c r="E239" s="255" t="s">
        <v>3021</v>
      </c>
      <c r="F239" s="256" t="s">
        <v>3022</v>
      </c>
      <c r="G239" s="257" t="s">
        <v>1154</v>
      </c>
      <c r="H239" s="258">
        <v>20</v>
      </c>
      <c r="I239" s="259"/>
      <c r="J239" s="260">
        <f>ROUND(I239*H239,2)</f>
        <v>0</v>
      </c>
      <c r="K239" s="256" t="s">
        <v>1</v>
      </c>
      <c r="L239" s="42"/>
      <c r="M239" s="261" t="s">
        <v>1</v>
      </c>
      <c r="N239" s="262" t="s">
        <v>41</v>
      </c>
      <c r="O239" s="88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AR239" s="265" t="s">
        <v>2891</v>
      </c>
      <c r="AT239" s="265" t="s">
        <v>193</v>
      </c>
      <c r="AU239" s="265" t="s">
        <v>85</v>
      </c>
      <c r="AY239" s="17" t="s">
        <v>190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83</v>
      </c>
      <c r="BK239" s="149">
        <f>ROUND(I239*H239,2)</f>
        <v>0</v>
      </c>
      <c r="BL239" s="17" t="s">
        <v>2891</v>
      </c>
      <c r="BM239" s="265" t="s">
        <v>3023</v>
      </c>
    </row>
    <row r="240" spans="2:65" s="1" customFormat="1" ht="16.5" customHeight="1">
      <c r="B240" s="40"/>
      <c r="C240" s="254" t="s">
        <v>1100</v>
      </c>
      <c r="D240" s="254" t="s">
        <v>193</v>
      </c>
      <c r="E240" s="255" t="s">
        <v>3024</v>
      </c>
      <c r="F240" s="256" t="s">
        <v>3025</v>
      </c>
      <c r="G240" s="257" t="s">
        <v>3026</v>
      </c>
      <c r="H240" s="258">
        <v>1</v>
      </c>
      <c r="I240" s="259"/>
      <c r="J240" s="260">
        <f>ROUND(I240*H240,2)</f>
        <v>0</v>
      </c>
      <c r="K240" s="256" t="s">
        <v>1</v>
      </c>
      <c r="L240" s="42"/>
      <c r="M240" s="261" t="s">
        <v>1</v>
      </c>
      <c r="N240" s="262" t="s">
        <v>41</v>
      </c>
      <c r="O240" s="88"/>
      <c r="P240" s="263">
        <f>O240*H240</f>
        <v>0</v>
      </c>
      <c r="Q240" s="263">
        <v>0</v>
      </c>
      <c r="R240" s="263">
        <f>Q240*H240</f>
        <v>0</v>
      </c>
      <c r="S240" s="263">
        <v>0</v>
      </c>
      <c r="T240" s="264">
        <f>S240*H240</f>
        <v>0</v>
      </c>
      <c r="AR240" s="265" t="s">
        <v>2891</v>
      </c>
      <c r="AT240" s="265" t="s">
        <v>193</v>
      </c>
      <c r="AU240" s="265" t="s">
        <v>85</v>
      </c>
      <c r="AY240" s="17" t="s">
        <v>190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83</v>
      </c>
      <c r="BK240" s="149">
        <f>ROUND(I240*H240,2)</f>
        <v>0</v>
      </c>
      <c r="BL240" s="17" t="s">
        <v>2891</v>
      </c>
      <c r="BM240" s="265" t="s">
        <v>3027</v>
      </c>
    </row>
    <row r="241" spans="2:65" s="1" customFormat="1" ht="16.5" customHeight="1">
      <c r="B241" s="40"/>
      <c r="C241" s="254" t="s">
        <v>1104</v>
      </c>
      <c r="D241" s="254" t="s">
        <v>193</v>
      </c>
      <c r="E241" s="255" t="s">
        <v>532</v>
      </c>
      <c r="F241" s="256" t="s">
        <v>167</v>
      </c>
      <c r="G241" s="257" t="s">
        <v>3026</v>
      </c>
      <c r="H241" s="258">
        <v>1</v>
      </c>
      <c r="I241" s="259"/>
      <c r="J241" s="260">
        <f>ROUND(I241*H241,2)</f>
        <v>0</v>
      </c>
      <c r="K241" s="256" t="s">
        <v>1</v>
      </c>
      <c r="L241" s="42"/>
      <c r="M241" s="261" t="s">
        <v>1</v>
      </c>
      <c r="N241" s="262" t="s">
        <v>41</v>
      </c>
      <c r="O241" s="88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AR241" s="265" t="s">
        <v>2891</v>
      </c>
      <c r="AT241" s="265" t="s">
        <v>193</v>
      </c>
      <c r="AU241" s="265" t="s">
        <v>85</v>
      </c>
      <c r="AY241" s="17" t="s">
        <v>190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83</v>
      </c>
      <c r="BK241" s="149">
        <f>ROUND(I241*H241,2)</f>
        <v>0</v>
      </c>
      <c r="BL241" s="17" t="s">
        <v>2891</v>
      </c>
      <c r="BM241" s="265" t="s">
        <v>3028</v>
      </c>
    </row>
    <row r="242" spans="2:65" s="1" customFormat="1" ht="16.5" customHeight="1">
      <c r="B242" s="40"/>
      <c r="C242" s="254" t="s">
        <v>1614</v>
      </c>
      <c r="D242" s="254" t="s">
        <v>193</v>
      </c>
      <c r="E242" s="255" t="s">
        <v>537</v>
      </c>
      <c r="F242" s="256" t="s">
        <v>535</v>
      </c>
      <c r="G242" s="257" t="s">
        <v>3026</v>
      </c>
      <c r="H242" s="258">
        <v>1</v>
      </c>
      <c r="I242" s="259"/>
      <c r="J242" s="260">
        <f>ROUND(I242*H242,2)</f>
        <v>0</v>
      </c>
      <c r="K242" s="256" t="s">
        <v>1</v>
      </c>
      <c r="L242" s="42"/>
      <c r="M242" s="261" t="s">
        <v>1</v>
      </c>
      <c r="N242" s="262" t="s">
        <v>41</v>
      </c>
      <c r="O242" s="88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AR242" s="265" t="s">
        <v>2891</v>
      </c>
      <c r="AT242" s="265" t="s">
        <v>193</v>
      </c>
      <c r="AU242" s="265" t="s">
        <v>85</v>
      </c>
      <c r="AY242" s="17" t="s">
        <v>190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7" t="s">
        <v>83</v>
      </c>
      <c r="BK242" s="149">
        <f>ROUND(I242*H242,2)</f>
        <v>0</v>
      </c>
      <c r="BL242" s="17" t="s">
        <v>2891</v>
      </c>
      <c r="BM242" s="265" t="s">
        <v>3029</v>
      </c>
    </row>
    <row r="243" spans="2:65" s="1" customFormat="1" ht="16.5" customHeight="1">
      <c r="B243" s="40"/>
      <c r="C243" s="254" t="s">
        <v>1618</v>
      </c>
      <c r="D243" s="254" t="s">
        <v>193</v>
      </c>
      <c r="E243" s="255" t="s">
        <v>3030</v>
      </c>
      <c r="F243" s="256" t="s">
        <v>3031</v>
      </c>
      <c r="G243" s="257" t="s">
        <v>3026</v>
      </c>
      <c r="H243" s="258">
        <v>1</v>
      </c>
      <c r="I243" s="259"/>
      <c r="J243" s="260">
        <f>ROUND(I243*H243,2)</f>
        <v>0</v>
      </c>
      <c r="K243" s="256" t="s">
        <v>1</v>
      </c>
      <c r="L243" s="42"/>
      <c r="M243" s="261" t="s">
        <v>1</v>
      </c>
      <c r="N243" s="262" t="s">
        <v>41</v>
      </c>
      <c r="O243" s="88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AR243" s="265" t="s">
        <v>2891</v>
      </c>
      <c r="AT243" s="265" t="s">
        <v>193</v>
      </c>
      <c r="AU243" s="265" t="s">
        <v>85</v>
      </c>
      <c r="AY243" s="17" t="s">
        <v>190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83</v>
      </c>
      <c r="BK243" s="149">
        <f>ROUND(I243*H243,2)</f>
        <v>0</v>
      </c>
      <c r="BL243" s="17" t="s">
        <v>2891</v>
      </c>
      <c r="BM243" s="265" t="s">
        <v>3032</v>
      </c>
    </row>
    <row r="244" spans="2:65" s="1" customFormat="1" ht="16.5" customHeight="1">
      <c r="B244" s="40"/>
      <c r="C244" s="254" t="s">
        <v>1623</v>
      </c>
      <c r="D244" s="254" t="s">
        <v>193</v>
      </c>
      <c r="E244" s="255" t="s">
        <v>3033</v>
      </c>
      <c r="F244" s="256" t="s">
        <v>3034</v>
      </c>
      <c r="G244" s="257" t="s">
        <v>3026</v>
      </c>
      <c r="H244" s="258">
        <v>1</v>
      </c>
      <c r="I244" s="259"/>
      <c r="J244" s="260">
        <f>ROUND(I244*H244,2)</f>
        <v>0</v>
      </c>
      <c r="K244" s="256" t="s">
        <v>1</v>
      </c>
      <c r="L244" s="42"/>
      <c r="M244" s="261" t="s">
        <v>1</v>
      </c>
      <c r="N244" s="262" t="s">
        <v>41</v>
      </c>
      <c r="O244" s="88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AR244" s="265" t="s">
        <v>2891</v>
      </c>
      <c r="AT244" s="265" t="s">
        <v>193</v>
      </c>
      <c r="AU244" s="265" t="s">
        <v>85</v>
      </c>
      <c r="AY244" s="17" t="s">
        <v>190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83</v>
      </c>
      <c r="BK244" s="149">
        <f>ROUND(I244*H244,2)</f>
        <v>0</v>
      </c>
      <c r="BL244" s="17" t="s">
        <v>2891</v>
      </c>
      <c r="BM244" s="265" t="s">
        <v>3035</v>
      </c>
    </row>
    <row r="245" spans="2:65" s="1" customFormat="1" ht="16.5" customHeight="1">
      <c r="B245" s="40"/>
      <c r="C245" s="254" t="s">
        <v>1625</v>
      </c>
      <c r="D245" s="254" t="s">
        <v>193</v>
      </c>
      <c r="E245" s="255" t="s">
        <v>3036</v>
      </c>
      <c r="F245" s="256" t="s">
        <v>3037</v>
      </c>
      <c r="G245" s="257" t="s">
        <v>3026</v>
      </c>
      <c r="H245" s="258">
        <v>1</v>
      </c>
      <c r="I245" s="259"/>
      <c r="J245" s="260">
        <f>ROUND(I245*H245,2)</f>
        <v>0</v>
      </c>
      <c r="K245" s="256" t="s">
        <v>1</v>
      </c>
      <c r="L245" s="42"/>
      <c r="M245" s="320" t="s">
        <v>1</v>
      </c>
      <c r="N245" s="321" t="s">
        <v>41</v>
      </c>
      <c r="O245" s="322"/>
      <c r="P245" s="323">
        <f>O245*H245</f>
        <v>0</v>
      </c>
      <c r="Q245" s="323">
        <v>0</v>
      </c>
      <c r="R245" s="323">
        <f>Q245*H245</f>
        <v>0</v>
      </c>
      <c r="S245" s="323">
        <v>0</v>
      </c>
      <c r="T245" s="324">
        <f>S245*H245</f>
        <v>0</v>
      </c>
      <c r="AR245" s="265" t="s">
        <v>2891</v>
      </c>
      <c r="AT245" s="265" t="s">
        <v>193</v>
      </c>
      <c r="AU245" s="265" t="s">
        <v>85</v>
      </c>
      <c r="AY245" s="17" t="s">
        <v>190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83</v>
      </c>
      <c r="BK245" s="149">
        <f>ROUND(I245*H245,2)</f>
        <v>0</v>
      </c>
      <c r="BL245" s="17" t="s">
        <v>2891</v>
      </c>
      <c r="BM245" s="265" t="s">
        <v>3038</v>
      </c>
    </row>
    <row r="246" spans="2:12" s="1" customFormat="1" ht="6.95" customHeight="1">
      <c r="B246" s="63"/>
      <c r="C246" s="64"/>
      <c r="D246" s="64"/>
      <c r="E246" s="64"/>
      <c r="F246" s="64"/>
      <c r="G246" s="64"/>
      <c r="H246" s="64"/>
      <c r="I246" s="199"/>
      <c r="J246" s="64"/>
      <c r="K246" s="64"/>
      <c r="L246" s="42"/>
    </row>
  </sheetData>
  <sheetProtection password="CC35" sheet="1" objects="1" scenarios="1" formatColumns="0" formatRows="0" autoFilter="0"/>
  <autoFilter ref="C137:K245"/>
  <mergeCells count="20">
    <mergeCell ref="E128:H128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6:H126"/>
    <mergeCell ref="E130:H130"/>
    <mergeCell ref="E7:H7"/>
    <mergeCell ref="E11:H11"/>
    <mergeCell ref="E9:H9"/>
    <mergeCell ref="E13:H13"/>
    <mergeCell ref="E22:H22"/>
    <mergeCell ref="E31:H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124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>
      <c r="B8" s="20"/>
      <c r="D8" s="162" t="s">
        <v>138</v>
      </c>
      <c r="L8" s="20"/>
    </row>
    <row r="9" spans="2:12" ht="16.5" customHeight="1">
      <c r="B9" s="20"/>
      <c r="E9" s="163" t="s">
        <v>1158</v>
      </c>
      <c r="L9" s="20"/>
    </row>
    <row r="10" spans="2:12" ht="12" customHeight="1">
      <c r="B10" s="20"/>
      <c r="D10" s="162" t="s">
        <v>140</v>
      </c>
      <c r="L10" s="20"/>
    </row>
    <row r="11" spans="2:12" s="1" customFormat="1" ht="16.5" customHeight="1">
      <c r="B11" s="42"/>
      <c r="E11" s="178" t="s">
        <v>2722</v>
      </c>
      <c r="F11" s="1"/>
      <c r="G11" s="1"/>
      <c r="H11" s="1"/>
      <c r="I11" s="164"/>
      <c r="L11" s="42"/>
    </row>
    <row r="12" spans="2:12" s="1" customFormat="1" ht="12" customHeight="1">
      <c r="B12" s="42"/>
      <c r="D12" s="162" t="s">
        <v>2723</v>
      </c>
      <c r="I12" s="164"/>
      <c r="L12" s="42"/>
    </row>
    <row r="13" spans="2:12" s="1" customFormat="1" ht="36.95" customHeight="1">
      <c r="B13" s="42"/>
      <c r="E13" s="165" t="s">
        <v>3039</v>
      </c>
      <c r="F13" s="1"/>
      <c r="G13" s="1"/>
      <c r="H13" s="1"/>
      <c r="I13" s="164"/>
      <c r="L13" s="42"/>
    </row>
    <row r="14" spans="2:12" s="1" customFormat="1" ht="12">
      <c r="B14" s="42"/>
      <c r="I14" s="164"/>
      <c r="L14" s="42"/>
    </row>
    <row r="15" spans="2:12" s="1" customFormat="1" ht="12" customHeight="1">
      <c r="B15" s="42"/>
      <c r="D15" s="162" t="s">
        <v>17</v>
      </c>
      <c r="F15" s="138" t="s">
        <v>1</v>
      </c>
      <c r="I15" s="166" t="s">
        <v>18</v>
      </c>
      <c r="J15" s="138" t="s">
        <v>1</v>
      </c>
      <c r="L15" s="42"/>
    </row>
    <row r="16" spans="2:12" s="1" customFormat="1" ht="12" customHeight="1">
      <c r="B16" s="42"/>
      <c r="D16" s="162" t="s">
        <v>19</v>
      </c>
      <c r="F16" s="138" t="s">
        <v>20</v>
      </c>
      <c r="I16" s="166" t="s">
        <v>21</v>
      </c>
      <c r="J16" s="167" t="str">
        <f>'Rekapitulace stavby'!AN8</f>
        <v>4. 2. 2021</v>
      </c>
      <c r="L16" s="42"/>
    </row>
    <row r="17" spans="2:12" s="1" customFormat="1" ht="10.8" customHeight="1">
      <c r="B17" s="42"/>
      <c r="I17" s="164"/>
      <c r="L17" s="42"/>
    </row>
    <row r="18" spans="2:12" s="1" customFormat="1" ht="12" customHeight="1">
      <c r="B18" s="42"/>
      <c r="D18" s="162" t="s">
        <v>23</v>
      </c>
      <c r="I18" s="166" t="s">
        <v>24</v>
      </c>
      <c r="J18" s="138" t="s">
        <v>1</v>
      </c>
      <c r="L18" s="42"/>
    </row>
    <row r="19" spans="2:12" s="1" customFormat="1" ht="18" customHeight="1">
      <c r="B19" s="42"/>
      <c r="E19" s="138" t="s">
        <v>25</v>
      </c>
      <c r="I19" s="166" t="s">
        <v>26</v>
      </c>
      <c r="J19" s="138" t="s">
        <v>1</v>
      </c>
      <c r="L19" s="42"/>
    </row>
    <row r="20" spans="2:12" s="1" customFormat="1" ht="6.95" customHeight="1">
      <c r="B20" s="42"/>
      <c r="I20" s="164"/>
      <c r="L20" s="42"/>
    </row>
    <row r="21" spans="2:12" s="1" customFormat="1" ht="12" customHeight="1">
      <c r="B21" s="42"/>
      <c r="D21" s="162" t="s">
        <v>27</v>
      </c>
      <c r="I21" s="166" t="s">
        <v>24</v>
      </c>
      <c r="J21" s="33" t="str">
        <f>'Rekapitulace stavby'!AN13</f>
        <v>Vyplň údaj</v>
      </c>
      <c r="L21" s="42"/>
    </row>
    <row r="22" spans="2:12" s="1" customFormat="1" ht="18" customHeight="1">
      <c r="B22" s="42"/>
      <c r="E22" s="33" t="str">
        <f>'Rekapitulace stavby'!E14</f>
        <v>Vyplň údaj</v>
      </c>
      <c r="F22" s="138"/>
      <c r="G22" s="138"/>
      <c r="H22" s="138"/>
      <c r="I22" s="166" t="s">
        <v>26</v>
      </c>
      <c r="J22" s="33" t="str">
        <f>'Rekapitulace stavby'!AN14</f>
        <v>Vyplň údaj</v>
      </c>
      <c r="L22" s="42"/>
    </row>
    <row r="23" spans="2:12" s="1" customFormat="1" ht="6.95" customHeight="1">
      <c r="B23" s="42"/>
      <c r="I23" s="164"/>
      <c r="L23" s="42"/>
    </row>
    <row r="24" spans="2:12" s="1" customFormat="1" ht="12" customHeight="1">
      <c r="B24" s="42"/>
      <c r="D24" s="162" t="s">
        <v>29</v>
      </c>
      <c r="I24" s="166" t="s">
        <v>24</v>
      </c>
      <c r="J24" s="138" t="s">
        <v>1</v>
      </c>
      <c r="L24" s="42"/>
    </row>
    <row r="25" spans="2:12" s="1" customFormat="1" ht="18" customHeight="1">
      <c r="B25" s="42"/>
      <c r="E25" s="138" t="s">
        <v>30</v>
      </c>
      <c r="I25" s="166" t="s">
        <v>26</v>
      </c>
      <c r="J25" s="138" t="s">
        <v>1</v>
      </c>
      <c r="L25" s="42"/>
    </row>
    <row r="26" spans="2:12" s="1" customFormat="1" ht="6.95" customHeight="1">
      <c r="B26" s="42"/>
      <c r="I26" s="164"/>
      <c r="L26" s="42"/>
    </row>
    <row r="27" spans="2:12" s="1" customFormat="1" ht="12" customHeight="1">
      <c r="B27" s="42"/>
      <c r="D27" s="162" t="s">
        <v>32</v>
      </c>
      <c r="I27" s="166" t="s">
        <v>24</v>
      </c>
      <c r="J27" s="138" t="s">
        <v>1</v>
      </c>
      <c r="L27" s="42"/>
    </row>
    <row r="28" spans="2:12" s="1" customFormat="1" ht="18" customHeight="1">
      <c r="B28" s="42"/>
      <c r="E28" s="138" t="s">
        <v>20</v>
      </c>
      <c r="I28" s="166" t="s">
        <v>26</v>
      </c>
      <c r="J28" s="138" t="s">
        <v>1</v>
      </c>
      <c r="L28" s="42"/>
    </row>
    <row r="29" spans="2:12" s="1" customFormat="1" ht="6.95" customHeight="1">
      <c r="B29" s="42"/>
      <c r="I29" s="164"/>
      <c r="L29" s="42"/>
    </row>
    <row r="30" spans="2:12" s="1" customFormat="1" ht="12" customHeight="1">
      <c r="B30" s="42"/>
      <c r="D30" s="162" t="s">
        <v>33</v>
      </c>
      <c r="I30" s="164"/>
      <c r="L30" s="42"/>
    </row>
    <row r="31" spans="2:12" s="7" customFormat="1" ht="16.5" customHeight="1">
      <c r="B31" s="168"/>
      <c r="E31" s="169" t="s">
        <v>1</v>
      </c>
      <c r="F31" s="169"/>
      <c r="G31" s="169"/>
      <c r="H31" s="169"/>
      <c r="I31" s="170"/>
      <c r="L31" s="168"/>
    </row>
    <row r="32" spans="2:12" s="1" customFormat="1" ht="6.95" customHeight="1">
      <c r="B32" s="42"/>
      <c r="I32" s="164"/>
      <c r="L32" s="42"/>
    </row>
    <row r="33" spans="2:12" s="1" customFormat="1" ht="6.95" customHeight="1">
      <c r="B33" s="42"/>
      <c r="D33" s="80"/>
      <c r="E33" s="80"/>
      <c r="F33" s="80"/>
      <c r="G33" s="80"/>
      <c r="H33" s="80"/>
      <c r="I33" s="171"/>
      <c r="J33" s="80"/>
      <c r="K33" s="80"/>
      <c r="L33" s="42"/>
    </row>
    <row r="34" spans="2:12" s="1" customFormat="1" ht="14.4" customHeight="1">
      <c r="B34" s="42"/>
      <c r="D34" s="138" t="s">
        <v>142</v>
      </c>
      <c r="I34" s="164"/>
      <c r="J34" s="172">
        <f>J100</f>
        <v>0</v>
      </c>
      <c r="L34" s="42"/>
    </row>
    <row r="35" spans="2:12" s="1" customFormat="1" ht="14.4" customHeight="1">
      <c r="B35" s="42"/>
      <c r="D35" s="173" t="s">
        <v>131</v>
      </c>
      <c r="I35" s="164"/>
      <c r="J35" s="172">
        <f>J105</f>
        <v>0</v>
      </c>
      <c r="L35" s="42"/>
    </row>
    <row r="36" spans="2:12" s="1" customFormat="1" ht="25.4" customHeight="1">
      <c r="B36" s="42"/>
      <c r="D36" s="174" t="s">
        <v>36</v>
      </c>
      <c r="I36" s="164"/>
      <c r="J36" s="175">
        <f>ROUND(J34+J35,2)</f>
        <v>0</v>
      </c>
      <c r="L36" s="42"/>
    </row>
    <row r="37" spans="2:12" s="1" customFormat="1" ht="6.95" customHeight="1">
      <c r="B37" s="42"/>
      <c r="D37" s="80"/>
      <c r="E37" s="80"/>
      <c r="F37" s="80"/>
      <c r="G37" s="80"/>
      <c r="H37" s="80"/>
      <c r="I37" s="171"/>
      <c r="J37" s="80"/>
      <c r="K37" s="80"/>
      <c r="L37" s="42"/>
    </row>
    <row r="38" spans="2:12" s="1" customFormat="1" ht="14.4" customHeight="1">
      <c r="B38" s="42"/>
      <c r="F38" s="176" t="s">
        <v>38</v>
      </c>
      <c r="I38" s="177" t="s">
        <v>37</v>
      </c>
      <c r="J38" s="176" t="s">
        <v>39</v>
      </c>
      <c r="L38" s="42"/>
    </row>
    <row r="39" spans="2:12" s="1" customFormat="1" ht="14.4" customHeight="1">
      <c r="B39" s="42"/>
      <c r="D39" s="178" t="s">
        <v>40</v>
      </c>
      <c r="E39" s="162" t="s">
        <v>41</v>
      </c>
      <c r="F39" s="179">
        <f>ROUND((SUM(BE105:BE112)+SUM(BE136:BE192)),2)</f>
        <v>0</v>
      </c>
      <c r="I39" s="180">
        <v>0.21</v>
      </c>
      <c r="J39" s="179">
        <f>ROUND(((SUM(BE105:BE112)+SUM(BE136:BE192))*I39),2)</f>
        <v>0</v>
      </c>
      <c r="L39" s="42"/>
    </row>
    <row r="40" spans="2:12" s="1" customFormat="1" ht="14.4" customHeight="1">
      <c r="B40" s="42"/>
      <c r="E40" s="162" t="s">
        <v>42</v>
      </c>
      <c r="F40" s="179">
        <f>ROUND((SUM(BF105:BF112)+SUM(BF136:BF192)),2)</f>
        <v>0</v>
      </c>
      <c r="I40" s="180">
        <v>0.15</v>
      </c>
      <c r="J40" s="179">
        <f>ROUND(((SUM(BF105:BF112)+SUM(BF136:BF192))*I40),2)</f>
        <v>0</v>
      </c>
      <c r="L40" s="42"/>
    </row>
    <row r="41" spans="2:12" s="1" customFormat="1" ht="14.4" customHeight="1" hidden="1">
      <c r="B41" s="42"/>
      <c r="E41" s="162" t="s">
        <v>43</v>
      </c>
      <c r="F41" s="179">
        <f>ROUND((SUM(BG105:BG112)+SUM(BG136:BG192)),2)</f>
        <v>0</v>
      </c>
      <c r="I41" s="180">
        <v>0.21</v>
      </c>
      <c r="J41" s="179">
        <f>0</f>
        <v>0</v>
      </c>
      <c r="L41" s="42"/>
    </row>
    <row r="42" spans="2:12" s="1" customFormat="1" ht="14.4" customHeight="1" hidden="1">
      <c r="B42" s="42"/>
      <c r="E42" s="162" t="s">
        <v>44</v>
      </c>
      <c r="F42" s="179">
        <f>ROUND((SUM(BH105:BH112)+SUM(BH136:BH192)),2)</f>
        <v>0</v>
      </c>
      <c r="I42" s="180">
        <v>0.15</v>
      </c>
      <c r="J42" s="179">
        <f>0</f>
        <v>0</v>
      </c>
      <c r="L42" s="42"/>
    </row>
    <row r="43" spans="2:12" s="1" customFormat="1" ht="14.4" customHeight="1" hidden="1">
      <c r="B43" s="42"/>
      <c r="E43" s="162" t="s">
        <v>45</v>
      </c>
      <c r="F43" s="179">
        <f>ROUND((SUM(BI105:BI112)+SUM(BI136:BI192)),2)</f>
        <v>0</v>
      </c>
      <c r="I43" s="180">
        <v>0</v>
      </c>
      <c r="J43" s="179">
        <f>0</f>
        <v>0</v>
      </c>
      <c r="L43" s="42"/>
    </row>
    <row r="44" spans="2:12" s="1" customFormat="1" ht="6.95" customHeight="1">
      <c r="B44" s="42"/>
      <c r="I44" s="164"/>
      <c r="L44" s="42"/>
    </row>
    <row r="45" spans="2:12" s="1" customFormat="1" ht="25.4" customHeight="1">
      <c r="B45" s="42"/>
      <c r="C45" s="181"/>
      <c r="D45" s="182" t="s">
        <v>46</v>
      </c>
      <c r="E45" s="183"/>
      <c r="F45" s="183"/>
      <c r="G45" s="184" t="s">
        <v>47</v>
      </c>
      <c r="H45" s="185" t="s">
        <v>48</v>
      </c>
      <c r="I45" s="186"/>
      <c r="J45" s="187">
        <f>SUM(J36:J43)</f>
        <v>0</v>
      </c>
      <c r="K45" s="188"/>
      <c r="L45" s="42"/>
    </row>
    <row r="46" spans="2:12" s="1" customFormat="1" ht="14.4" customHeight="1">
      <c r="B46" s="42"/>
      <c r="I46" s="164"/>
      <c r="L46" s="42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ht="16.5" customHeight="1">
      <c r="B87" s="21"/>
      <c r="C87" s="22"/>
      <c r="D87" s="22"/>
      <c r="E87" s="203" t="s">
        <v>1158</v>
      </c>
      <c r="F87" s="22"/>
      <c r="G87" s="22"/>
      <c r="H87" s="22"/>
      <c r="I87" s="156"/>
      <c r="J87" s="22"/>
      <c r="K87" s="22"/>
      <c r="L87" s="20"/>
    </row>
    <row r="88" spans="2:12" ht="12" customHeight="1">
      <c r="B88" s="21"/>
      <c r="C88" s="32" t="s">
        <v>140</v>
      </c>
      <c r="D88" s="22"/>
      <c r="E88" s="22"/>
      <c r="F88" s="22"/>
      <c r="G88" s="22"/>
      <c r="H88" s="22"/>
      <c r="I88" s="156"/>
      <c r="J88" s="22"/>
      <c r="K88" s="22"/>
      <c r="L88" s="20"/>
    </row>
    <row r="89" spans="2:12" s="1" customFormat="1" ht="16.5" customHeight="1">
      <c r="B89" s="40"/>
      <c r="C89" s="41"/>
      <c r="D89" s="41"/>
      <c r="E89" s="326" t="s">
        <v>2722</v>
      </c>
      <c r="F89" s="41"/>
      <c r="G89" s="41"/>
      <c r="H89" s="41"/>
      <c r="I89" s="164"/>
      <c r="J89" s="41"/>
      <c r="K89" s="41"/>
      <c r="L89" s="42"/>
    </row>
    <row r="90" spans="2:12" s="1" customFormat="1" ht="12" customHeight="1">
      <c r="B90" s="40"/>
      <c r="C90" s="32" t="s">
        <v>2723</v>
      </c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6.5" customHeight="1">
      <c r="B91" s="40"/>
      <c r="C91" s="41"/>
      <c r="D91" s="41"/>
      <c r="E91" s="73" t="str">
        <f>E13</f>
        <v>02 - Poplachový zabezpečovací a tísňový systém</v>
      </c>
      <c r="F91" s="41"/>
      <c r="G91" s="41"/>
      <c r="H91" s="41"/>
      <c r="I91" s="164"/>
      <c r="J91" s="41"/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2" customHeight="1">
      <c r="B93" s="40"/>
      <c r="C93" s="32" t="s">
        <v>19</v>
      </c>
      <c r="D93" s="41"/>
      <c r="E93" s="41"/>
      <c r="F93" s="27" t="str">
        <f>F16</f>
        <v xml:space="preserve"> </v>
      </c>
      <c r="G93" s="41"/>
      <c r="H93" s="41"/>
      <c r="I93" s="166" t="s">
        <v>21</v>
      </c>
      <c r="J93" s="76" t="str">
        <f>IF(J16="","",J16)</f>
        <v>4. 2. 2021</v>
      </c>
      <c r="K93" s="41"/>
      <c r="L93" s="42"/>
    </row>
    <row r="94" spans="2:12" s="1" customFormat="1" ht="6.95" customHeight="1">
      <c r="B94" s="40"/>
      <c r="C94" s="41"/>
      <c r="D94" s="41"/>
      <c r="E94" s="41"/>
      <c r="F94" s="41"/>
      <c r="G94" s="41"/>
      <c r="H94" s="41"/>
      <c r="I94" s="164"/>
      <c r="J94" s="41"/>
      <c r="K94" s="41"/>
      <c r="L94" s="42"/>
    </row>
    <row r="95" spans="2:12" s="1" customFormat="1" ht="15.15" customHeight="1">
      <c r="B95" s="40"/>
      <c r="C95" s="32" t="s">
        <v>23</v>
      </c>
      <c r="D95" s="41"/>
      <c r="E95" s="41"/>
      <c r="F95" s="27" t="str">
        <f>E19</f>
        <v>Agrico s.r.o.</v>
      </c>
      <c r="G95" s="41"/>
      <c r="H95" s="41"/>
      <c r="I95" s="166" t="s">
        <v>29</v>
      </c>
      <c r="J95" s="36" t="str">
        <f>E25</f>
        <v>PT atelier s.r.o.</v>
      </c>
      <c r="K95" s="41"/>
      <c r="L95" s="42"/>
    </row>
    <row r="96" spans="2:12" s="1" customFormat="1" ht="15.15" customHeight="1">
      <c r="B96" s="40"/>
      <c r="C96" s="32" t="s">
        <v>27</v>
      </c>
      <c r="D96" s="41"/>
      <c r="E96" s="41"/>
      <c r="F96" s="27" t="str">
        <f>IF(E22="","",E22)</f>
        <v>Vyplň údaj</v>
      </c>
      <c r="G96" s="41"/>
      <c r="H96" s="41"/>
      <c r="I96" s="166" t="s">
        <v>32</v>
      </c>
      <c r="J96" s="36" t="str">
        <f>E28</f>
        <v xml:space="preserve"> </v>
      </c>
      <c r="K96" s="41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12" s="1" customFormat="1" ht="29.25" customHeight="1">
      <c r="B98" s="40"/>
      <c r="C98" s="204" t="s">
        <v>144</v>
      </c>
      <c r="D98" s="154"/>
      <c r="E98" s="154"/>
      <c r="F98" s="154"/>
      <c r="G98" s="154"/>
      <c r="H98" s="154"/>
      <c r="I98" s="205"/>
      <c r="J98" s="206" t="s">
        <v>145</v>
      </c>
      <c r="K98" s="154"/>
      <c r="L98" s="42"/>
    </row>
    <row r="99" spans="2:12" s="1" customFormat="1" ht="10.3" customHeight="1">
      <c r="B99" s="40"/>
      <c r="C99" s="41"/>
      <c r="D99" s="41"/>
      <c r="E99" s="41"/>
      <c r="F99" s="41"/>
      <c r="G99" s="41"/>
      <c r="H99" s="41"/>
      <c r="I99" s="164"/>
      <c r="J99" s="41"/>
      <c r="K99" s="41"/>
      <c r="L99" s="42"/>
    </row>
    <row r="100" spans="2:47" s="1" customFormat="1" ht="22.8" customHeight="1">
      <c r="B100" s="40"/>
      <c r="C100" s="207" t="s">
        <v>146</v>
      </c>
      <c r="D100" s="41"/>
      <c r="E100" s="41"/>
      <c r="F100" s="41"/>
      <c r="G100" s="41"/>
      <c r="H100" s="41"/>
      <c r="I100" s="164"/>
      <c r="J100" s="107">
        <f>J136</f>
        <v>0</v>
      </c>
      <c r="K100" s="41"/>
      <c r="L100" s="42"/>
      <c r="AU100" s="17" t="s">
        <v>147</v>
      </c>
    </row>
    <row r="101" spans="2:12" s="8" customFormat="1" ht="24.95" customHeight="1">
      <c r="B101" s="208"/>
      <c r="C101" s="209"/>
      <c r="D101" s="210" t="s">
        <v>153</v>
      </c>
      <c r="E101" s="211"/>
      <c r="F101" s="211"/>
      <c r="G101" s="211"/>
      <c r="H101" s="211"/>
      <c r="I101" s="212"/>
      <c r="J101" s="213">
        <f>J137</f>
        <v>0</v>
      </c>
      <c r="K101" s="209"/>
      <c r="L101" s="214"/>
    </row>
    <row r="102" spans="2:12" s="9" customFormat="1" ht="19.9" customHeight="1">
      <c r="B102" s="215"/>
      <c r="C102" s="130"/>
      <c r="D102" s="216" t="s">
        <v>2725</v>
      </c>
      <c r="E102" s="217"/>
      <c r="F102" s="217"/>
      <c r="G102" s="217"/>
      <c r="H102" s="217"/>
      <c r="I102" s="218"/>
      <c r="J102" s="219">
        <f>J138</f>
        <v>0</v>
      </c>
      <c r="K102" s="130"/>
      <c r="L102" s="220"/>
    </row>
    <row r="103" spans="2:12" s="1" customFormat="1" ht="21.8" customHeight="1">
      <c r="B103" s="40"/>
      <c r="C103" s="41"/>
      <c r="D103" s="41"/>
      <c r="E103" s="41"/>
      <c r="F103" s="41"/>
      <c r="G103" s="41"/>
      <c r="H103" s="41"/>
      <c r="I103" s="164"/>
      <c r="J103" s="41"/>
      <c r="K103" s="41"/>
      <c r="L103" s="42"/>
    </row>
    <row r="104" spans="2:12" s="1" customFormat="1" ht="6.95" customHeight="1">
      <c r="B104" s="40"/>
      <c r="C104" s="41"/>
      <c r="D104" s="41"/>
      <c r="E104" s="41"/>
      <c r="F104" s="41"/>
      <c r="G104" s="41"/>
      <c r="H104" s="41"/>
      <c r="I104" s="164"/>
      <c r="J104" s="41"/>
      <c r="K104" s="41"/>
      <c r="L104" s="42"/>
    </row>
    <row r="105" spans="2:14" s="1" customFormat="1" ht="29.25" customHeight="1">
      <c r="B105" s="40"/>
      <c r="C105" s="207" t="s">
        <v>166</v>
      </c>
      <c r="D105" s="41"/>
      <c r="E105" s="41"/>
      <c r="F105" s="41"/>
      <c r="G105" s="41"/>
      <c r="H105" s="41"/>
      <c r="I105" s="164"/>
      <c r="J105" s="221">
        <f>ROUND(J106+J107+J108+J109+J110+J111,2)</f>
        <v>0</v>
      </c>
      <c r="K105" s="41"/>
      <c r="L105" s="42"/>
      <c r="N105" s="222" t="s">
        <v>40</v>
      </c>
    </row>
    <row r="106" spans="2:65" s="1" customFormat="1" ht="18" customHeight="1">
      <c r="B106" s="40"/>
      <c r="C106" s="41"/>
      <c r="D106" s="150" t="s">
        <v>167</v>
      </c>
      <c r="E106" s="145"/>
      <c r="F106" s="145"/>
      <c r="G106" s="41"/>
      <c r="H106" s="41"/>
      <c r="I106" s="164"/>
      <c r="J106" s="146">
        <v>0</v>
      </c>
      <c r="K106" s="41"/>
      <c r="L106" s="223"/>
      <c r="M106" s="164"/>
      <c r="N106" s="224" t="s">
        <v>42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225" t="s">
        <v>168</v>
      </c>
      <c r="AZ106" s="164"/>
      <c r="BA106" s="164"/>
      <c r="BB106" s="164"/>
      <c r="BC106" s="164"/>
      <c r="BD106" s="164"/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225" t="s">
        <v>85</v>
      </c>
      <c r="BK106" s="164"/>
      <c r="BL106" s="164"/>
      <c r="BM106" s="164"/>
    </row>
    <row r="107" spans="2:65" s="1" customFormat="1" ht="18" customHeight="1">
      <c r="B107" s="40"/>
      <c r="C107" s="41"/>
      <c r="D107" s="150" t="s">
        <v>169</v>
      </c>
      <c r="E107" s="145"/>
      <c r="F107" s="145"/>
      <c r="G107" s="41"/>
      <c r="H107" s="41"/>
      <c r="I107" s="164"/>
      <c r="J107" s="146">
        <v>0</v>
      </c>
      <c r="K107" s="41"/>
      <c r="L107" s="223"/>
      <c r="M107" s="164"/>
      <c r="N107" s="224" t="s">
        <v>42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225" t="s">
        <v>168</v>
      </c>
      <c r="AZ107" s="164"/>
      <c r="BA107" s="164"/>
      <c r="BB107" s="164"/>
      <c r="BC107" s="164"/>
      <c r="BD107" s="164"/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225" t="s">
        <v>85</v>
      </c>
      <c r="BK107" s="164"/>
      <c r="BL107" s="164"/>
      <c r="BM107" s="164"/>
    </row>
    <row r="108" spans="2:65" s="1" customFormat="1" ht="18" customHeight="1">
      <c r="B108" s="40"/>
      <c r="C108" s="41"/>
      <c r="D108" s="150" t="s">
        <v>170</v>
      </c>
      <c r="E108" s="145"/>
      <c r="F108" s="145"/>
      <c r="G108" s="41"/>
      <c r="H108" s="41"/>
      <c r="I108" s="164"/>
      <c r="J108" s="146">
        <v>0</v>
      </c>
      <c r="K108" s="41"/>
      <c r="L108" s="223"/>
      <c r="M108" s="164"/>
      <c r="N108" s="224" t="s">
        <v>42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225" t="s">
        <v>168</v>
      </c>
      <c r="AZ108" s="164"/>
      <c r="BA108" s="164"/>
      <c r="BB108" s="164"/>
      <c r="BC108" s="164"/>
      <c r="BD108" s="164"/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5" t="s">
        <v>85</v>
      </c>
      <c r="BK108" s="164"/>
      <c r="BL108" s="164"/>
      <c r="BM108" s="164"/>
    </row>
    <row r="109" spans="2:65" s="1" customFormat="1" ht="18" customHeight="1">
      <c r="B109" s="40"/>
      <c r="C109" s="41"/>
      <c r="D109" s="150" t="s">
        <v>171</v>
      </c>
      <c r="E109" s="145"/>
      <c r="F109" s="145"/>
      <c r="G109" s="41"/>
      <c r="H109" s="41"/>
      <c r="I109" s="164"/>
      <c r="J109" s="146">
        <v>0</v>
      </c>
      <c r="K109" s="41"/>
      <c r="L109" s="223"/>
      <c r="M109" s="164"/>
      <c r="N109" s="224" t="s">
        <v>42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225" t="s">
        <v>168</v>
      </c>
      <c r="AZ109" s="164"/>
      <c r="BA109" s="164"/>
      <c r="BB109" s="164"/>
      <c r="BC109" s="164"/>
      <c r="BD109" s="164"/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225" t="s">
        <v>85</v>
      </c>
      <c r="BK109" s="164"/>
      <c r="BL109" s="164"/>
      <c r="BM109" s="164"/>
    </row>
    <row r="110" spans="2:65" s="1" customFormat="1" ht="18" customHeight="1">
      <c r="B110" s="40"/>
      <c r="C110" s="41"/>
      <c r="D110" s="150" t="s">
        <v>172</v>
      </c>
      <c r="E110" s="145"/>
      <c r="F110" s="145"/>
      <c r="G110" s="41"/>
      <c r="H110" s="41"/>
      <c r="I110" s="164"/>
      <c r="J110" s="146">
        <v>0</v>
      </c>
      <c r="K110" s="41"/>
      <c r="L110" s="223"/>
      <c r="M110" s="164"/>
      <c r="N110" s="224" t="s">
        <v>42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225" t="s">
        <v>168</v>
      </c>
      <c r="AZ110" s="164"/>
      <c r="BA110" s="164"/>
      <c r="BB110" s="164"/>
      <c r="BC110" s="164"/>
      <c r="BD110" s="164"/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5" t="s">
        <v>85</v>
      </c>
      <c r="BK110" s="164"/>
      <c r="BL110" s="164"/>
      <c r="BM110" s="164"/>
    </row>
    <row r="111" spans="2:65" s="1" customFormat="1" ht="18" customHeight="1">
      <c r="B111" s="40"/>
      <c r="C111" s="41"/>
      <c r="D111" s="145" t="s">
        <v>173</v>
      </c>
      <c r="E111" s="41"/>
      <c r="F111" s="41"/>
      <c r="G111" s="41"/>
      <c r="H111" s="41"/>
      <c r="I111" s="164"/>
      <c r="J111" s="146">
        <f>ROUND(J34*T111,2)</f>
        <v>0</v>
      </c>
      <c r="K111" s="41"/>
      <c r="L111" s="223"/>
      <c r="M111" s="164"/>
      <c r="N111" s="224" t="s">
        <v>42</v>
      </c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225" t="s">
        <v>174</v>
      </c>
      <c r="AZ111" s="164"/>
      <c r="BA111" s="164"/>
      <c r="BB111" s="164"/>
      <c r="BC111" s="164"/>
      <c r="BD111" s="164"/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5" t="s">
        <v>85</v>
      </c>
      <c r="BK111" s="164"/>
      <c r="BL111" s="164"/>
      <c r="BM111" s="164"/>
    </row>
    <row r="112" spans="2:12" s="1" customFormat="1" ht="12">
      <c r="B112" s="40"/>
      <c r="C112" s="41"/>
      <c r="D112" s="41"/>
      <c r="E112" s="41"/>
      <c r="F112" s="41"/>
      <c r="G112" s="41"/>
      <c r="H112" s="41"/>
      <c r="I112" s="164"/>
      <c r="J112" s="41"/>
      <c r="K112" s="41"/>
      <c r="L112" s="42"/>
    </row>
    <row r="113" spans="2:12" s="1" customFormat="1" ht="29.25" customHeight="1">
      <c r="B113" s="40"/>
      <c r="C113" s="153" t="s">
        <v>136</v>
      </c>
      <c r="D113" s="154"/>
      <c r="E113" s="154"/>
      <c r="F113" s="154"/>
      <c r="G113" s="154"/>
      <c r="H113" s="154"/>
      <c r="I113" s="205"/>
      <c r="J113" s="155">
        <f>ROUND(J100+J105,2)</f>
        <v>0</v>
      </c>
      <c r="K113" s="154"/>
      <c r="L113" s="42"/>
    </row>
    <row r="114" spans="2:12" s="1" customFormat="1" ht="6.95" customHeight="1">
      <c r="B114" s="63"/>
      <c r="C114" s="64"/>
      <c r="D114" s="64"/>
      <c r="E114" s="64"/>
      <c r="F114" s="64"/>
      <c r="G114" s="64"/>
      <c r="H114" s="64"/>
      <c r="I114" s="199"/>
      <c r="J114" s="64"/>
      <c r="K114" s="64"/>
      <c r="L114" s="42"/>
    </row>
    <row r="118" spans="2:12" s="1" customFormat="1" ht="6.95" customHeight="1">
      <c r="B118" s="65"/>
      <c r="C118" s="66"/>
      <c r="D118" s="66"/>
      <c r="E118" s="66"/>
      <c r="F118" s="66"/>
      <c r="G118" s="66"/>
      <c r="H118" s="66"/>
      <c r="I118" s="202"/>
      <c r="J118" s="66"/>
      <c r="K118" s="66"/>
      <c r="L118" s="42"/>
    </row>
    <row r="119" spans="2:12" s="1" customFormat="1" ht="24.95" customHeight="1">
      <c r="B119" s="40"/>
      <c r="C119" s="23" t="s">
        <v>175</v>
      </c>
      <c r="D119" s="41"/>
      <c r="E119" s="41"/>
      <c r="F119" s="41"/>
      <c r="G119" s="41"/>
      <c r="H119" s="41"/>
      <c r="I119" s="164"/>
      <c r="J119" s="41"/>
      <c r="K119" s="41"/>
      <c r="L119" s="42"/>
    </row>
    <row r="120" spans="2:12" s="1" customFormat="1" ht="6.95" customHeight="1">
      <c r="B120" s="40"/>
      <c r="C120" s="41"/>
      <c r="D120" s="41"/>
      <c r="E120" s="41"/>
      <c r="F120" s="41"/>
      <c r="G120" s="41"/>
      <c r="H120" s="41"/>
      <c r="I120" s="164"/>
      <c r="J120" s="41"/>
      <c r="K120" s="41"/>
      <c r="L120" s="42"/>
    </row>
    <row r="121" spans="2:12" s="1" customFormat="1" ht="12" customHeight="1">
      <c r="B121" s="40"/>
      <c r="C121" s="32" t="s">
        <v>15</v>
      </c>
      <c r="D121" s="41"/>
      <c r="E121" s="41"/>
      <c r="F121" s="41"/>
      <c r="G121" s="41"/>
      <c r="H121" s="41"/>
      <c r="I121" s="164"/>
      <c r="J121" s="41"/>
      <c r="K121" s="41"/>
      <c r="L121" s="42"/>
    </row>
    <row r="122" spans="2:12" s="1" customFormat="1" ht="16.5" customHeight="1">
      <c r="B122" s="40"/>
      <c r="C122" s="41"/>
      <c r="D122" s="41"/>
      <c r="E122" s="203" t="str">
        <f>E7</f>
        <v>Stavební úpravy objektu 2 v obchodním areálu fy AGRICO v Týništi nad Orlicí</v>
      </c>
      <c r="F122" s="32"/>
      <c r="G122" s="32"/>
      <c r="H122" s="32"/>
      <c r="I122" s="164"/>
      <c r="J122" s="41"/>
      <c r="K122" s="41"/>
      <c r="L122" s="42"/>
    </row>
    <row r="123" spans="2:12" ht="12" customHeight="1">
      <c r="B123" s="21"/>
      <c r="C123" s="32" t="s">
        <v>138</v>
      </c>
      <c r="D123" s="22"/>
      <c r="E123" s="22"/>
      <c r="F123" s="22"/>
      <c r="G123" s="22"/>
      <c r="H123" s="22"/>
      <c r="I123" s="156"/>
      <c r="J123" s="22"/>
      <c r="K123" s="22"/>
      <c r="L123" s="20"/>
    </row>
    <row r="124" spans="2:12" ht="16.5" customHeight="1">
      <c r="B124" s="21"/>
      <c r="C124" s="22"/>
      <c r="D124" s="22"/>
      <c r="E124" s="203" t="s">
        <v>1158</v>
      </c>
      <c r="F124" s="22"/>
      <c r="G124" s="22"/>
      <c r="H124" s="22"/>
      <c r="I124" s="156"/>
      <c r="J124" s="22"/>
      <c r="K124" s="22"/>
      <c r="L124" s="20"/>
    </row>
    <row r="125" spans="2:12" ht="12" customHeight="1">
      <c r="B125" s="21"/>
      <c r="C125" s="32" t="s">
        <v>140</v>
      </c>
      <c r="D125" s="22"/>
      <c r="E125" s="22"/>
      <c r="F125" s="22"/>
      <c r="G125" s="22"/>
      <c r="H125" s="22"/>
      <c r="I125" s="156"/>
      <c r="J125" s="22"/>
      <c r="K125" s="22"/>
      <c r="L125" s="20"/>
    </row>
    <row r="126" spans="2:12" s="1" customFormat="1" ht="16.5" customHeight="1">
      <c r="B126" s="40"/>
      <c r="C126" s="41"/>
      <c r="D126" s="41"/>
      <c r="E126" s="326" t="s">
        <v>2722</v>
      </c>
      <c r="F126" s="41"/>
      <c r="G126" s="41"/>
      <c r="H126" s="41"/>
      <c r="I126" s="164"/>
      <c r="J126" s="41"/>
      <c r="K126" s="41"/>
      <c r="L126" s="42"/>
    </row>
    <row r="127" spans="2:12" s="1" customFormat="1" ht="12" customHeight="1">
      <c r="B127" s="40"/>
      <c r="C127" s="32" t="s">
        <v>2723</v>
      </c>
      <c r="D127" s="41"/>
      <c r="E127" s="41"/>
      <c r="F127" s="41"/>
      <c r="G127" s="41"/>
      <c r="H127" s="41"/>
      <c r="I127" s="164"/>
      <c r="J127" s="41"/>
      <c r="K127" s="41"/>
      <c r="L127" s="42"/>
    </row>
    <row r="128" spans="2:12" s="1" customFormat="1" ht="16.5" customHeight="1">
      <c r="B128" s="40"/>
      <c r="C128" s="41"/>
      <c r="D128" s="41"/>
      <c r="E128" s="73" t="str">
        <f>E13</f>
        <v>02 - Poplachový zabezpečovací a tísňový systém</v>
      </c>
      <c r="F128" s="41"/>
      <c r="G128" s="41"/>
      <c r="H128" s="41"/>
      <c r="I128" s="164"/>
      <c r="J128" s="41"/>
      <c r="K128" s="41"/>
      <c r="L128" s="42"/>
    </row>
    <row r="129" spans="2:12" s="1" customFormat="1" ht="6.95" customHeight="1">
      <c r="B129" s="40"/>
      <c r="C129" s="41"/>
      <c r="D129" s="41"/>
      <c r="E129" s="41"/>
      <c r="F129" s="41"/>
      <c r="G129" s="41"/>
      <c r="H129" s="41"/>
      <c r="I129" s="164"/>
      <c r="J129" s="41"/>
      <c r="K129" s="41"/>
      <c r="L129" s="42"/>
    </row>
    <row r="130" spans="2:12" s="1" customFormat="1" ht="12" customHeight="1">
      <c r="B130" s="40"/>
      <c r="C130" s="32" t="s">
        <v>19</v>
      </c>
      <c r="D130" s="41"/>
      <c r="E130" s="41"/>
      <c r="F130" s="27" t="str">
        <f>F16</f>
        <v xml:space="preserve"> </v>
      </c>
      <c r="G130" s="41"/>
      <c r="H130" s="41"/>
      <c r="I130" s="166" t="s">
        <v>21</v>
      </c>
      <c r="J130" s="76" t="str">
        <f>IF(J16="","",J16)</f>
        <v>4. 2. 2021</v>
      </c>
      <c r="K130" s="41"/>
      <c r="L130" s="42"/>
    </row>
    <row r="131" spans="2:12" s="1" customFormat="1" ht="6.95" customHeight="1">
      <c r="B131" s="40"/>
      <c r="C131" s="41"/>
      <c r="D131" s="41"/>
      <c r="E131" s="41"/>
      <c r="F131" s="41"/>
      <c r="G131" s="41"/>
      <c r="H131" s="41"/>
      <c r="I131" s="164"/>
      <c r="J131" s="41"/>
      <c r="K131" s="41"/>
      <c r="L131" s="42"/>
    </row>
    <row r="132" spans="2:12" s="1" customFormat="1" ht="15.15" customHeight="1">
      <c r="B132" s="40"/>
      <c r="C132" s="32" t="s">
        <v>23</v>
      </c>
      <c r="D132" s="41"/>
      <c r="E132" s="41"/>
      <c r="F132" s="27" t="str">
        <f>E19</f>
        <v>Agrico s.r.o.</v>
      </c>
      <c r="G132" s="41"/>
      <c r="H132" s="41"/>
      <c r="I132" s="166" t="s">
        <v>29</v>
      </c>
      <c r="J132" s="36" t="str">
        <f>E25</f>
        <v>PT atelier s.r.o.</v>
      </c>
      <c r="K132" s="41"/>
      <c r="L132" s="42"/>
    </row>
    <row r="133" spans="2:12" s="1" customFormat="1" ht="15.15" customHeight="1">
      <c r="B133" s="40"/>
      <c r="C133" s="32" t="s">
        <v>27</v>
      </c>
      <c r="D133" s="41"/>
      <c r="E133" s="41"/>
      <c r="F133" s="27" t="str">
        <f>IF(E22="","",E22)</f>
        <v>Vyplň údaj</v>
      </c>
      <c r="G133" s="41"/>
      <c r="H133" s="41"/>
      <c r="I133" s="166" t="s">
        <v>32</v>
      </c>
      <c r="J133" s="36" t="str">
        <f>E28</f>
        <v xml:space="preserve"> </v>
      </c>
      <c r="K133" s="41"/>
      <c r="L133" s="42"/>
    </row>
    <row r="134" spans="2:12" s="1" customFormat="1" ht="10.3" customHeight="1">
      <c r="B134" s="40"/>
      <c r="C134" s="41"/>
      <c r="D134" s="41"/>
      <c r="E134" s="41"/>
      <c r="F134" s="41"/>
      <c r="G134" s="41"/>
      <c r="H134" s="41"/>
      <c r="I134" s="164"/>
      <c r="J134" s="41"/>
      <c r="K134" s="41"/>
      <c r="L134" s="42"/>
    </row>
    <row r="135" spans="2:20" s="10" customFormat="1" ht="29.25" customHeight="1">
      <c r="B135" s="227"/>
      <c r="C135" s="228" t="s">
        <v>176</v>
      </c>
      <c r="D135" s="229" t="s">
        <v>61</v>
      </c>
      <c r="E135" s="229" t="s">
        <v>57</v>
      </c>
      <c r="F135" s="229" t="s">
        <v>58</v>
      </c>
      <c r="G135" s="229" t="s">
        <v>177</v>
      </c>
      <c r="H135" s="229" t="s">
        <v>178</v>
      </c>
      <c r="I135" s="230" t="s">
        <v>179</v>
      </c>
      <c r="J135" s="231" t="s">
        <v>145</v>
      </c>
      <c r="K135" s="232" t="s">
        <v>180</v>
      </c>
      <c r="L135" s="233"/>
      <c r="M135" s="97" t="s">
        <v>1</v>
      </c>
      <c r="N135" s="98" t="s">
        <v>40</v>
      </c>
      <c r="O135" s="98" t="s">
        <v>181</v>
      </c>
      <c r="P135" s="98" t="s">
        <v>182</v>
      </c>
      <c r="Q135" s="98" t="s">
        <v>183</v>
      </c>
      <c r="R135" s="98" t="s">
        <v>184</v>
      </c>
      <c r="S135" s="98" t="s">
        <v>185</v>
      </c>
      <c r="T135" s="99" t="s">
        <v>186</v>
      </c>
    </row>
    <row r="136" spans="2:63" s="1" customFormat="1" ht="22.8" customHeight="1">
      <c r="B136" s="40"/>
      <c r="C136" s="104" t="s">
        <v>187</v>
      </c>
      <c r="D136" s="41"/>
      <c r="E136" s="41"/>
      <c r="F136" s="41"/>
      <c r="G136" s="41"/>
      <c r="H136" s="41"/>
      <c r="I136" s="164"/>
      <c r="J136" s="234">
        <f>BK136</f>
        <v>0</v>
      </c>
      <c r="K136" s="41"/>
      <c r="L136" s="42"/>
      <c r="M136" s="100"/>
      <c r="N136" s="101"/>
      <c r="O136" s="101"/>
      <c r="P136" s="235">
        <f>P137</f>
        <v>0</v>
      </c>
      <c r="Q136" s="101"/>
      <c r="R136" s="235">
        <f>R137</f>
        <v>0</v>
      </c>
      <c r="S136" s="101"/>
      <c r="T136" s="236">
        <f>T137</f>
        <v>0</v>
      </c>
      <c r="AT136" s="17" t="s">
        <v>75</v>
      </c>
      <c r="AU136" s="17" t="s">
        <v>147</v>
      </c>
      <c r="BK136" s="237">
        <f>BK137</f>
        <v>0</v>
      </c>
    </row>
    <row r="137" spans="2:63" s="11" customFormat="1" ht="25.9" customHeight="1">
      <c r="B137" s="238"/>
      <c r="C137" s="239"/>
      <c r="D137" s="240" t="s">
        <v>75</v>
      </c>
      <c r="E137" s="241" t="s">
        <v>316</v>
      </c>
      <c r="F137" s="241" t="s">
        <v>317</v>
      </c>
      <c r="G137" s="239"/>
      <c r="H137" s="239"/>
      <c r="I137" s="242"/>
      <c r="J137" s="243">
        <f>BK137</f>
        <v>0</v>
      </c>
      <c r="K137" s="239"/>
      <c r="L137" s="244"/>
      <c r="M137" s="245"/>
      <c r="N137" s="246"/>
      <c r="O137" s="246"/>
      <c r="P137" s="247">
        <f>P138</f>
        <v>0</v>
      </c>
      <c r="Q137" s="246"/>
      <c r="R137" s="247">
        <f>R138</f>
        <v>0</v>
      </c>
      <c r="S137" s="246"/>
      <c r="T137" s="248">
        <f>T138</f>
        <v>0</v>
      </c>
      <c r="AR137" s="249" t="s">
        <v>85</v>
      </c>
      <c r="AT137" s="250" t="s">
        <v>75</v>
      </c>
      <c r="AU137" s="250" t="s">
        <v>76</v>
      </c>
      <c r="AY137" s="249" t="s">
        <v>190</v>
      </c>
      <c r="BK137" s="251">
        <f>BK138</f>
        <v>0</v>
      </c>
    </row>
    <row r="138" spans="2:63" s="11" customFormat="1" ht="22.8" customHeight="1">
      <c r="B138" s="238"/>
      <c r="C138" s="239"/>
      <c r="D138" s="240" t="s">
        <v>75</v>
      </c>
      <c r="E138" s="252" t="s">
        <v>2728</v>
      </c>
      <c r="F138" s="252" t="s">
        <v>2729</v>
      </c>
      <c r="G138" s="239"/>
      <c r="H138" s="239"/>
      <c r="I138" s="242"/>
      <c r="J138" s="253">
        <f>BK138</f>
        <v>0</v>
      </c>
      <c r="K138" s="239"/>
      <c r="L138" s="244"/>
      <c r="M138" s="245"/>
      <c r="N138" s="246"/>
      <c r="O138" s="246"/>
      <c r="P138" s="247">
        <f>SUM(P139:P192)</f>
        <v>0</v>
      </c>
      <c r="Q138" s="246"/>
      <c r="R138" s="247">
        <f>SUM(R139:R192)</f>
        <v>0</v>
      </c>
      <c r="S138" s="246"/>
      <c r="T138" s="248">
        <f>SUM(T139:T192)</f>
        <v>0</v>
      </c>
      <c r="AR138" s="249" t="s">
        <v>85</v>
      </c>
      <c r="AT138" s="250" t="s">
        <v>75</v>
      </c>
      <c r="AU138" s="250" t="s">
        <v>83</v>
      </c>
      <c r="AY138" s="249" t="s">
        <v>190</v>
      </c>
      <c r="BK138" s="251">
        <f>SUM(BK139:BK192)</f>
        <v>0</v>
      </c>
    </row>
    <row r="139" spans="2:65" s="1" customFormat="1" ht="60" customHeight="1">
      <c r="B139" s="40"/>
      <c r="C139" s="299" t="s">
        <v>83</v>
      </c>
      <c r="D139" s="299" t="s">
        <v>206</v>
      </c>
      <c r="E139" s="300" t="s">
        <v>3040</v>
      </c>
      <c r="F139" s="301" t="s">
        <v>3041</v>
      </c>
      <c r="G139" s="302" t="s">
        <v>552</v>
      </c>
      <c r="H139" s="303">
        <v>1</v>
      </c>
      <c r="I139" s="304"/>
      <c r="J139" s="305">
        <f>ROUND(I139*H139,2)</f>
        <v>0</v>
      </c>
      <c r="K139" s="301" t="s">
        <v>1</v>
      </c>
      <c r="L139" s="306"/>
      <c r="M139" s="307" t="s">
        <v>1</v>
      </c>
      <c r="N139" s="308" t="s">
        <v>41</v>
      </c>
      <c r="O139" s="88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AR139" s="265" t="s">
        <v>362</v>
      </c>
      <c r="AT139" s="265" t="s">
        <v>206</v>
      </c>
      <c r="AU139" s="265" t="s">
        <v>85</v>
      </c>
      <c r="AY139" s="17" t="s">
        <v>190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83</v>
      </c>
      <c r="BK139" s="149">
        <f>ROUND(I139*H139,2)</f>
        <v>0</v>
      </c>
      <c r="BL139" s="17" t="s">
        <v>301</v>
      </c>
      <c r="BM139" s="265" t="s">
        <v>3042</v>
      </c>
    </row>
    <row r="140" spans="2:65" s="1" customFormat="1" ht="24" customHeight="1">
      <c r="B140" s="40"/>
      <c r="C140" s="254" t="s">
        <v>85</v>
      </c>
      <c r="D140" s="254" t="s">
        <v>193</v>
      </c>
      <c r="E140" s="255" t="s">
        <v>3043</v>
      </c>
      <c r="F140" s="256" t="s">
        <v>3044</v>
      </c>
      <c r="G140" s="257" t="s">
        <v>267</v>
      </c>
      <c r="H140" s="258">
        <v>1</v>
      </c>
      <c r="I140" s="259"/>
      <c r="J140" s="260">
        <f>ROUND(I140*H140,2)</f>
        <v>0</v>
      </c>
      <c r="K140" s="256" t="s">
        <v>1</v>
      </c>
      <c r="L140" s="42"/>
      <c r="M140" s="261" t="s">
        <v>1</v>
      </c>
      <c r="N140" s="262" t="s">
        <v>41</v>
      </c>
      <c r="O140" s="88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AR140" s="265" t="s">
        <v>301</v>
      </c>
      <c r="AT140" s="265" t="s">
        <v>193</v>
      </c>
      <c r="AU140" s="265" t="s">
        <v>85</v>
      </c>
      <c r="AY140" s="17" t="s">
        <v>190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83</v>
      </c>
      <c r="BK140" s="149">
        <f>ROUND(I140*H140,2)</f>
        <v>0</v>
      </c>
      <c r="BL140" s="17" t="s">
        <v>301</v>
      </c>
      <c r="BM140" s="265" t="s">
        <v>3045</v>
      </c>
    </row>
    <row r="141" spans="2:65" s="1" customFormat="1" ht="24" customHeight="1">
      <c r="B141" s="40"/>
      <c r="C141" s="254" t="s">
        <v>120</v>
      </c>
      <c r="D141" s="254" t="s">
        <v>193</v>
      </c>
      <c r="E141" s="255" t="s">
        <v>3046</v>
      </c>
      <c r="F141" s="256" t="s">
        <v>3047</v>
      </c>
      <c r="G141" s="257" t="s">
        <v>267</v>
      </c>
      <c r="H141" s="258">
        <v>1</v>
      </c>
      <c r="I141" s="259"/>
      <c r="J141" s="260">
        <f>ROUND(I141*H141,2)</f>
        <v>0</v>
      </c>
      <c r="K141" s="256" t="s">
        <v>1</v>
      </c>
      <c r="L141" s="42"/>
      <c r="M141" s="261" t="s">
        <v>1</v>
      </c>
      <c r="N141" s="262" t="s">
        <v>41</v>
      </c>
      <c r="O141" s="88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AR141" s="265" t="s">
        <v>301</v>
      </c>
      <c r="AT141" s="265" t="s">
        <v>193</v>
      </c>
      <c r="AU141" s="265" t="s">
        <v>85</v>
      </c>
      <c r="AY141" s="17" t="s">
        <v>190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83</v>
      </c>
      <c r="BK141" s="149">
        <f>ROUND(I141*H141,2)</f>
        <v>0</v>
      </c>
      <c r="BL141" s="17" t="s">
        <v>301</v>
      </c>
      <c r="BM141" s="265" t="s">
        <v>3048</v>
      </c>
    </row>
    <row r="142" spans="2:65" s="1" customFormat="1" ht="24" customHeight="1">
      <c r="B142" s="40"/>
      <c r="C142" s="254" t="s">
        <v>197</v>
      </c>
      <c r="D142" s="254" t="s">
        <v>193</v>
      </c>
      <c r="E142" s="255" t="s">
        <v>3049</v>
      </c>
      <c r="F142" s="256" t="s">
        <v>3050</v>
      </c>
      <c r="G142" s="257" t="s">
        <v>267</v>
      </c>
      <c r="H142" s="258">
        <v>27</v>
      </c>
      <c r="I142" s="259"/>
      <c r="J142" s="260">
        <f>ROUND(I142*H142,2)</f>
        <v>0</v>
      </c>
      <c r="K142" s="256" t="s">
        <v>1</v>
      </c>
      <c r="L142" s="42"/>
      <c r="M142" s="261" t="s">
        <v>1</v>
      </c>
      <c r="N142" s="262" t="s">
        <v>41</v>
      </c>
      <c r="O142" s="88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AR142" s="265" t="s">
        <v>301</v>
      </c>
      <c r="AT142" s="265" t="s">
        <v>193</v>
      </c>
      <c r="AU142" s="265" t="s">
        <v>85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301</v>
      </c>
      <c r="BM142" s="265" t="s">
        <v>3051</v>
      </c>
    </row>
    <row r="143" spans="2:65" s="1" customFormat="1" ht="24" customHeight="1">
      <c r="B143" s="40"/>
      <c r="C143" s="254" t="s">
        <v>228</v>
      </c>
      <c r="D143" s="254" t="s">
        <v>193</v>
      </c>
      <c r="E143" s="255" t="s">
        <v>3052</v>
      </c>
      <c r="F143" s="256" t="s">
        <v>3053</v>
      </c>
      <c r="G143" s="257" t="s">
        <v>267</v>
      </c>
      <c r="H143" s="258">
        <v>27</v>
      </c>
      <c r="I143" s="259"/>
      <c r="J143" s="260">
        <f>ROUND(I143*H143,2)</f>
        <v>0</v>
      </c>
      <c r="K143" s="256" t="s">
        <v>1</v>
      </c>
      <c r="L143" s="42"/>
      <c r="M143" s="261" t="s">
        <v>1</v>
      </c>
      <c r="N143" s="262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301</v>
      </c>
      <c r="AT143" s="265" t="s">
        <v>193</v>
      </c>
      <c r="AU143" s="265" t="s">
        <v>85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301</v>
      </c>
      <c r="BM143" s="265" t="s">
        <v>3054</v>
      </c>
    </row>
    <row r="144" spans="2:65" s="1" customFormat="1" ht="16.5" customHeight="1">
      <c r="B144" s="40"/>
      <c r="C144" s="254" t="s">
        <v>191</v>
      </c>
      <c r="D144" s="254" t="s">
        <v>193</v>
      </c>
      <c r="E144" s="255" t="s">
        <v>3055</v>
      </c>
      <c r="F144" s="256" t="s">
        <v>3056</v>
      </c>
      <c r="G144" s="257" t="s">
        <v>267</v>
      </c>
      <c r="H144" s="258">
        <v>1</v>
      </c>
      <c r="I144" s="259"/>
      <c r="J144" s="260">
        <f>ROUND(I144*H144,2)</f>
        <v>0</v>
      </c>
      <c r="K144" s="256" t="s">
        <v>1</v>
      </c>
      <c r="L144" s="42"/>
      <c r="M144" s="261" t="s">
        <v>1</v>
      </c>
      <c r="N144" s="262" t="s">
        <v>41</v>
      </c>
      <c r="O144" s="88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65" t="s">
        <v>301</v>
      </c>
      <c r="AT144" s="265" t="s">
        <v>193</v>
      </c>
      <c r="AU144" s="265" t="s">
        <v>85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301</v>
      </c>
      <c r="BM144" s="265" t="s">
        <v>3057</v>
      </c>
    </row>
    <row r="145" spans="2:65" s="1" customFormat="1" ht="36" customHeight="1">
      <c r="B145" s="40"/>
      <c r="C145" s="254" t="s">
        <v>251</v>
      </c>
      <c r="D145" s="254" t="s">
        <v>193</v>
      </c>
      <c r="E145" s="255" t="s">
        <v>3058</v>
      </c>
      <c r="F145" s="256" t="s">
        <v>3059</v>
      </c>
      <c r="G145" s="257" t="s">
        <v>1154</v>
      </c>
      <c r="H145" s="258">
        <v>4</v>
      </c>
      <c r="I145" s="259"/>
      <c r="J145" s="260">
        <f>ROUND(I145*H145,2)</f>
        <v>0</v>
      </c>
      <c r="K145" s="256" t="s">
        <v>1</v>
      </c>
      <c r="L145" s="42"/>
      <c r="M145" s="261" t="s">
        <v>1</v>
      </c>
      <c r="N145" s="262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301</v>
      </c>
      <c r="AT145" s="265" t="s">
        <v>193</v>
      </c>
      <c r="AU145" s="265" t="s">
        <v>85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301</v>
      </c>
      <c r="BM145" s="265" t="s">
        <v>3060</v>
      </c>
    </row>
    <row r="146" spans="2:65" s="1" customFormat="1" ht="72" customHeight="1">
      <c r="B146" s="40"/>
      <c r="C146" s="299" t="s">
        <v>209</v>
      </c>
      <c r="D146" s="299" t="s">
        <v>206</v>
      </c>
      <c r="E146" s="300" t="s">
        <v>3061</v>
      </c>
      <c r="F146" s="301" t="s">
        <v>3062</v>
      </c>
      <c r="G146" s="302" t="s">
        <v>552</v>
      </c>
      <c r="H146" s="303">
        <v>1</v>
      </c>
      <c r="I146" s="304"/>
      <c r="J146" s="305">
        <f>ROUND(I146*H146,2)</f>
        <v>0</v>
      </c>
      <c r="K146" s="301" t="s">
        <v>1</v>
      </c>
      <c r="L146" s="306"/>
      <c r="M146" s="307" t="s">
        <v>1</v>
      </c>
      <c r="N146" s="308" t="s">
        <v>41</v>
      </c>
      <c r="O146" s="88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AR146" s="265" t="s">
        <v>362</v>
      </c>
      <c r="AT146" s="265" t="s">
        <v>206</v>
      </c>
      <c r="AU146" s="265" t="s">
        <v>85</v>
      </c>
      <c r="AY146" s="17" t="s">
        <v>190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83</v>
      </c>
      <c r="BK146" s="149">
        <f>ROUND(I146*H146,2)</f>
        <v>0</v>
      </c>
      <c r="BL146" s="17" t="s">
        <v>301</v>
      </c>
      <c r="BM146" s="265" t="s">
        <v>3063</v>
      </c>
    </row>
    <row r="147" spans="2:65" s="1" customFormat="1" ht="72" customHeight="1">
      <c r="B147" s="40"/>
      <c r="C147" s="299" t="s">
        <v>249</v>
      </c>
      <c r="D147" s="299" t="s">
        <v>206</v>
      </c>
      <c r="E147" s="300" t="s">
        <v>3064</v>
      </c>
      <c r="F147" s="301" t="s">
        <v>3065</v>
      </c>
      <c r="G147" s="302" t="s">
        <v>552</v>
      </c>
      <c r="H147" s="303">
        <v>1</v>
      </c>
      <c r="I147" s="304"/>
      <c r="J147" s="305">
        <f>ROUND(I147*H147,2)</f>
        <v>0</v>
      </c>
      <c r="K147" s="301" t="s">
        <v>1</v>
      </c>
      <c r="L147" s="306"/>
      <c r="M147" s="307" t="s">
        <v>1</v>
      </c>
      <c r="N147" s="308" t="s">
        <v>41</v>
      </c>
      <c r="O147" s="88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AR147" s="265" t="s">
        <v>362</v>
      </c>
      <c r="AT147" s="265" t="s">
        <v>206</v>
      </c>
      <c r="AU147" s="265" t="s">
        <v>85</v>
      </c>
      <c r="AY147" s="17" t="s">
        <v>190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83</v>
      </c>
      <c r="BK147" s="149">
        <f>ROUND(I147*H147,2)</f>
        <v>0</v>
      </c>
      <c r="BL147" s="17" t="s">
        <v>301</v>
      </c>
      <c r="BM147" s="265" t="s">
        <v>3066</v>
      </c>
    </row>
    <row r="148" spans="2:65" s="1" customFormat="1" ht="24" customHeight="1">
      <c r="B148" s="40"/>
      <c r="C148" s="299" t="s">
        <v>264</v>
      </c>
      <c r="D148" s="299" t="s">
        <v>206</v>
      </c>
      <c r="E148" s="300" t="s">
        <v>3067</v>
      </c>
      <c r="F148" s="301" t="s">
        <v>3068</v>
      </c>
      <c r="G148" s="302" t="s">
        <v>552</v>
      </c>
      <c r="H148" s="303">
        <v>1</v>
      </c>
      <c r="I148" s="304"/>
      <c r="J148" s="305">
        <f>ROUND(I148*H148,2)</f>
        <v>0</v>
      </c>
      <c r="K148" s="301" t="s">
        <v>1</v>
      </c>
      <c r="L148" s="306"/>
      <c r="M148" s="307" t="s">
        <v>1</v>
      </c>
      <c r="N148" s="308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362</v>
      </c>
      <c r="AT148" s="265" t="s">
        <v>206</v>
      </c>
      <c r="AU148" s="265" t="s">
        <v>85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301</v>
      </c>
      <c r="BM148" s="265" t="s">
        <v>3069</v>
      </c>
    </row>
    <row r="149" spans="2:65" s="1" customFormat="1" ht="16.5" customHeight="1">
      <c r="B149" s="40"/>
      <c r="C149" s="254" t="s">
        <v>270</v>
      </c>
      <c r="D149" s="254" t="s">
        <v>193</v>
      </c>
      <c r="E149" s="255" t="s">
        <v>3070</v>
      </c>
      <c r="F149" s="256" t="s">
        <v>3071</v>
      </c>
      <c r="G149" s="257" t="s">
        <v>267</v>
      </c>
      <c r="H149" s="258">
        <v>2</v>
      </c>
      <c r="I149" s="259"/>
      <c r="J149" s="260">
        <f>ROUND(I149*H149,2)</f>
        <v>0</v>
      </c>
      <c r="K149" s="256" t="s">
        <v>1</v>
      </c>
      <c r="L149" s="42"/>
      <c r="M149" s="261" t="s">
        <v>1</v>
      </c>
      <c r="N149" s="262" t="s">
        <v>41</v>
      </c>
      <c r="O149" s="88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AR149" s="265" t="s">
        <v>301</v>
      </c>
      <c r="AT149" s="265" t="s">
        <v>193</v>
      </c>
      <c r="AU149" s="265" t="s">
        <v>85</v>
      </c>
      <c r="AY149" s="17" t="s">
        <v>190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83</v>
      </c>
      <c r="BK149" s="149">
        <f>ROUND(I149*H149,2)</f>
        <v>0</v>
      </c>
      <c r="BL149" s="17" t="s">
        <v>301</v>
      </c>
      <c r="BM149" s="265" t="s">
        <v>3072</v>
      </c>
    </row>
    <row r="150" spans="2:65" s="1" customFormat="1" ht="48" customHeight="1">
      <c r="B150" s="40"/>
      <c r="C150" s="299" t="s">
        <v>279</v>
      </c>
      <c r="D150" s="299" t="s">
        <v>206</v>
      </c>
      <c r="E150" s="300" t="s">
        <v>3073</v>
      </c>
      <c r="F150" s="301" t="s">
        <v>3074</v>
      </c>
      <c r="G150" s="302" t="s">
        <v>552</v>
      </c>
      <c r="H150" s="303">
        <v>1</v>
      </c>
      <c r="I150" s="304"/>
      <c r="J150" s="305">
        <f>ROUND(I150*H150,2)</f>
        <v>0</v>
      </c>
      <c r="K150" s="301" t="s">
        <v>1</v>
      </c>
      <c r="L150" s="306"/>
      <c r="M150" s="307" t="s">
        <v>1</v>
      </c>
      <c r="N150" s="308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362</v>
      </c>
      <c r="AT150" s="265" t="s">
        <v>206</v>
      </c>
      <c r="AU150" s="265" t="s">
        <v>85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301</v>
      </c>
      <c r="BM150" s="265" t="s">
        <v>3075</v>
      </c>
    </row>
    <row r="151" spans="2:65" s="1" customFormat="1" ht="16.5" customHeight="1">
      <c r="B151" s="40"/>
      <c r="C151" s="254" t="s">
        <v>286</v>
      </c>
      <c r="D151" s="254" t="s">
        <v>193</v>
      </c>
      <c r="E151" s="255" t="s">
        <v>3076</v>
      </c>
      <c r="F151" s="256" t="s">
        <v>3077</v>
      </c>
      <c r="G151" s="257" t="s">
        <v>267</v>
      </c>
      <c r="H151" s="258">
        <v>1</v>
      </c>
      <c r="I151" s="259"/>
      <c r="J151" s="260">
        <f>ROUND(I151*H151,2)</f>
        <v>0</v>
      </c>
      <c r="K151" s="256" t="s">
        <v>1</v>
      </c>
      <c r="L151" s="42"/>
      <c r="M151" s="261" t="s">
        <v>1</v>
      </c>
      <c r="N151" s="262" t="s">
        <v>41</v>
      </c>
      <c r="O151" s="88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AR151" s="265" t="s">
        <v>301</v>
      </c>
      <c r="AT151" s="265" t="s">
        <v>193</v>
      </c>
      <c r="AU151" s="265" t="s">
        <v>85</v>
      </c>
      <c r="AY151" s="17" t="s">
        <v>190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83</v>
      </c>
      <c r="BK151" s="149">
        <f>ROUND(I151*H151,2)</f>
        <v>0</v>
      </c>
      <c r="BL151" s="17" t="s">
        <v>301</v>
      </c>
      <c r="BM151" s="265" t="s">
        <v>3078</v>
      </c>
    </row>
    <row r="152" spans="2:65" s="1" customFormat="1" ht="36" customHeight="1">
      <c r="B152" s="40"/>
      <c r="C152" s="299" t="s">
        <v>293</v>
      </c>
      <c r="D152" s="299" t="s">
        <v>206</v>
      </c>
      <c r="E152" s="300" t="s">
        <v>3079</v>
      </c>
      <c r="F152" s="301" t="s">
        <v>3080</v>
      </c>
      <c r="G152" s="302" t="s">
        <v>552</v>
      </c>
      <c r="H152" s="303">
        <v>1</v>
      </c>
      <c r="I152" s="304"/>
      <c r="J152" s="305">
        <f>ROUND(I152*H152,2)</f>
        <v>0</v>
      </c>
      <c r="K152" s="301" t="s">
        <v>1</v>
      </c>
      <c r="L152" s="306"/>
      <c r="M152" s="307" t="s">
        <v>1</v>
      </c>
      <c r="N152" s="308" t="s">
        <v>41</v>
      </c>
      <c r="O152" s="88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AR152" s="265" t="s">
        <v>362</v>
      </c>
      <c r="AT152" s="265" t="s">
        <v>206</v>
      </c>
      <c r="AU152" s="265" t="s">
        <v>85</v>
      </c>
      <c r="AY152" s="17" t="s">
        <v>190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83</v>
      </c>
      <c r="BK152" s="149">
        <f>ROUND(I152*H152,2)</f>
        <v>0</v>
      </c>
      <c r="BL152" s="17" t="s">
        <v>301</v>
      </c>
      <c r="BM152" s="265" t="s">
        <v>3081</v>
      </c>
    </row>
    <row r="153" spans="2:65" s="1" customFormat="1" ht="16.5" customHeight="1">
      <c r="B153" s="40"/>
      <c r="C153" s="254" t="s">
        <v>8</v>
      </c>
      <c r="D153" s="254" t="s">
        <v>193</v>
      </c>
      <c r="E153" s="255" t="s">
        <v>3082</v>
      </c>
      <c r="F153" s="256" t="s">
        <v>3083</v>
      </c>
      <c r="G153" s="257" t="s">
        <v>267</v>
      </c>
      <c r="H153" s="258">
        <v>1</v>
      </c>
      <c r="I153" s="259"/>
      <c r="J153" s="260">
        <f>ROUND(I153*H153,2)</f>
        <v>0</v>
      </c>
      <c r="K153" s="256" t="s">
        <v>1</v>
      </c>
      <c r="L153" s="42"/>
      <c r="M153" s="261" t="s">
        <v>1</v>
      </c>
      <c r="N153" s="262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301</v>
      </c>
      <c r="AT153" s="265" t="s">
        <v>193</v>
      </c>
      <c r="AU153" s="265" t="s">
        <v>85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301</v>
      </c>
      <c r="BM153" s="265" t="s">
        <v>3084</v>
      </c>
    </row>
    <row r="154" spans="2:65" s="1" customFormat="1" ht="72" customHeight="1">
      <c r="B154" s="40"/>
      <c r="C154" s="299" t="s">
        <v>301</v>
      </c>
      <c r="D154" s="299" t="s">
        <v>206</v>
      </c>
      <c r="E154" s="300" t="s">
        <v>3085</v>
      </c>
      <c r="F154" s="301" t="s">
        <v>3086</v>
      </c>
      <c r="G154" s="302" t="s">
        <v>552</v>
      </c>
      <c r="H154" s="303">
        <v>1</v>
      </c>
      <c r="I154" s="304"/>
      <c r="J154" s="305">
        <f>ROUND(I154*H154,2)</f>
        <v>0</v>
      </c>
      <c r="K154" s="301" t="s">
        <v>1</v>
      </c>
      <c r="L154" s="306"/>
      <c r="M154" s="307" t="s">
        <v>1</v>
      </c>
      <c r="N154" s="308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362</v>
      </c>
      <c r="AT154" s="265" t="s">
        <v>206</v>
      </c>
      <c r="AU154" s="265" t="s">
        <v>85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301</v>
      </c>
      <c r="BM154" s="265" t="s">
        <v>3087</v>
      </c>
    </row>
    <row r="155" spans="2:65" s="1" customFormat="1" ht="16.5" customHeight="1">
      <c r="B155" s="40"/>
      <c r="C155" s="254" t="s">
        <v>306</v>
      </c>
      <c r="D155" s="254" t="s">
        <v>193</v>
      </c>
      <c r="E155" s="255" t="s">
        <v>3088</v>
      </c>
      <c r="F155" s="256" t="s">
        <v>3089</v>
      </c>
      <c r="G155" s="257" t="s">
        <v>267</v>
      </c>
      <c r="H155" s="258">
        <v>1</v>
      </c>
      <c r="I155" s="259"/>
      <c r="J155" s="260">
        <f>ROUND(I155*H155,2)</f>
        <v>0</v>
      </c>
      <c r="K155" s="256" t="s">
        <v>1</v>
      </c>
      <c r="L155" s="42"/>
      <c r="M155" s="261" t="s">
        <v>1</v>
      </c>
      <c r="N155" s="262" t="s">
        <v>41</v>
      </c>
      <c r="O155" s="88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AR155" s="265" t="s">
        <v>301</v>
      </c>
      <c r="AT155" s="265" t="s">
        <v>193</v>
      </c>
      <c r="AU155" s="265" t="s">
        <v>85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301</v>
      </c>
      <c r="BM155" s="265" t="s">
        <v>3090</v>
      </c>
    </row>
    <row r="156" spans="2:65" s="1" customFormat="1" ht="48" customHeight="1">
      <c r="B156" s="40"/>
      <c r="C156" s="299" t="s">
        <v>312</v>
      </c>
      <c r="D156" s="299" t="s">
        <v>206</v>
      </c>
      <c r="E156" s="300" t="s">
        <v>3091</v>
      </c>
      <c r="F156" s="301" t="s">
        <v>3092</v>
      </c>
      <c r="G156" s="302" t="s">
        <v>552</v>
      </c>
      <c r="H156" s="303">
        <v>2</v>
      </c>
      <c r="I156" s="304"/>
      <c r="J156" s="305">
        <f>ROUND(I156*H156,2)</f>
        <v>0</v>
      </c>
      <c r="K156" s="301" t="s">
        <v>1</v>
      </c>
      <c r="L156" s="306"/>
      <c r="M156" s="307" t="s">
        <v>1</v>
      </c>
      <c r="N156" s="308" t="s">
        <v>41</v>
      </c>
      <c r="O156" s="88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AR156" s="265" t="s">
        <v>362</v>
      </c>
      <c r="AT156" s="265" t="s">
        <v>206</v>
      </c>
      <c r="AU156" s="265" t="s">
        <v>85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301</v>
      </c>
      <c r="BM156" s="265" t="s">
        <v>3093</v>
      </c>
    </row>
    <row r="157" spans="2:65" s="1" customFormat="1" ht="16.5" customHeight="1">
      <c r="B157" s="40"/>
      <c r="C157" s="254" t="s">
        <v>320</v>
      </c>
      <c r="D157" s="254" t="s">
        <v>193</v>
      </c>
      <c r="E157" s="255" t="s">
        <v>3094</v>
      </c>
      <c r="F157" s="256" t="s">
        <v>3095</v>
      </c>
      <c r="G157" s="257" t="s">
        <v>267</v>
      </c>
      <c r="H157" s="258">
        <v>2</v>
      </c>
      <c r="I157" s="259"/>
      <c r="J157" s="260">
        <f>ROUND(I157*H157,2)</f>
        <v>0</v>
      </c>
      <c r="K157" s="256" t="s">
        <v>1</v>
      </c>
      <c r="L157" s="42"/>
      <c r="M157" s="261" t="s">
        <v>1</v>
      </c>
      <c r="N157" s="262" t="s">
        <v>41</v>
      </c>
      <c r="O157" s="88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AR157" s="265" t="s">
        <v>301</v>
      </c>
      <c r="AT157" s="265" t="s">
        <v>193</v>
      </c>
      <c r="AU157" s="265" t="s">
        <v>85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301</v>
      </c>
      <c r="BM157" s="265" t="s">
        <v>3096</v>
      </c>
    </row>
    <row r="158" spans="2:65" s="1" customFormat="1" ht="48" customHeight="1">
      <c r="B158" s="40"/>
      <c r="C158" s="299" t="s">
        <v>325</v>
      </c>
      <c r="D158" s="299" t="s">
        <v>206</v>
      </c>
      <c r="E158" s="300" t="s">
        <v>3097</v>
      </c>
      <c r="F158" s="301" t="s">
        <v>3098</v>
      </c>
      <c r="G158" s="302" t="s">
        <v>552</v>
      </c>
      <c r="H158" s="303">
        <v>2</v>
      </c>
      <c r="I158" s="304"/>
      <c r="J158" s="305">
        <f>ROUND(I158*H158,2)</f>
        <v>0</v>
      </c>
      <c r="K158" s="301" t="s">
        <v>1</v>
      </c>
      <c r="L158" s="306"/>
      <c r="M158" s="307" t="s">
        <v>1</v>
      </c>
      <c r="N158" s="308" t="s">
        <v>41</v>
      </c>
      <c r="O158" s="88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AR158" s="265" t="s">
        <v>362</v>
      </c>
      <c r="AT158" s="265" t="s">
        <v>206</v>
      </c>
      <c r="AU158" s="265" t="s">
        <v>85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301</v>
      </c>
      <c r="BM158" s="265" t="s">
        <v>3099</v>
      </c>
    </row>
    <row r="159" spans="2:65" s="1" customFormat="1" ht="16.5" customHeight="1">
      <c r="B159" s="40"/>
      <c r="C159" s="254" t="s">
        <v>7</v>
      </c>
      <c r="D159" s="254" t="s">
        <v>193</v>
      </c>
      <c r="E159" s="255" t="s">
        <v>3100</v>
      </c>
      <c r="F159" s="256" t="s">
        <v>3101</v>
      </c>
      <c r="G159" s="257" t="s">
        <v>267</v>
      </c>
      <c r="H159" s="258">
        <v>2</v>
      </c>
      <c r="I159" s="259"/>
      <c r="J159" s="260">
        <f>ROUND(I159*H159,2)</f>
        <v>0</v>
      </c>
      <c r="K159" s="256" t="s">
        <v>1</v>
      </c>
      <c r="L159" s="42"/>
      <c r="M159" s="261" t="s">
        <v>1</v>
      </c>
      <c r="N159" s="262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301</v>
      </c>
      <c r="AT159" s="265" t="s">
        <v>193</v>
      </c>
      <c r="AU159" s="265" t="s">
        <v>85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301</v>
      </c>
      <c r="BM159" s="265" t="s">
        <v>3102</v>
      </c>
    </row>
    <row r="160" spans="2:65" s="1" customFormat="1" ht="60" customHeight="1">
      <c r="B160" s="40"/>
      <c r="C160" s="299" t="s">
        <v>340</v>
      </c>
      <c r="D160" s="299" t="s">
        <v>206</v>
      </c>
      <c r="E160" s="300" t="s">
        <v>3103</v>
      </c>
      <c r="F160" s="301" t="s">
        <v>3104</v>
      </c>
      <c r="G160" s="302" t="s">
        <v>552</v>
      </c>
      <c r="H160" s="303">
        <v>12</v>
      </c>
      <c r="I160" s="304"/>
      <c r="J160" s="305">
        <f>ROUND(I160*H160,2)</f>
        <v>0</v>
      </c>
      <c r="K160" s="301" t="s">
        <v>1</v>
      </c>
      <c r="L160" s="306"/>
      <c r="M160" s="307" t="s">
        <v>1</v>
      </c>
      <c r="N160" s="308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362</v>
      </c>
      <c r="AT160" s="265" t="s">
        <v>206</v>
      </c>
      <c r="AU160" s="265" t="s">
        <v>85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301</v>
      </c>
      <c r="BM160" s="265" t="s">
        <v>3105</v>
      </c>
    </row>
    <row r="161" spans="2:65" s="1" customFormat="1" ht="60" customHeight="1">
      <c r="B161" s="40"/>
      <c r="C161" s="299" t="s">
        <v>346</v>
      </c>
      <c r="D161" s="299" t="s">
        <v>206</v>
      </c>
      <c r="E161" s="300" t="s">
        <v>3106</v>
      </c>
      <c r="F161" s="301" t="s">
        <v>3107</v>
      </c>
      <c r="G161" s="302" t="s">
        <v>1</v>
      </c>
      <c r="H161" s="303">
        <v>2</v>
      </c>
      <c r="I161" s="304"/>
      <c r="J161" s="305">
        <f>ROUND(I161*H161,2)</f>
        <v>0</v>
      </c>
      <c r="K161" s="301" t="s">
        <v>1</v>
      </c>
      <c r="L161" s="306"/>
      <c r="M161" s="307" t="s">
        <v>1</v>
      </c>
      <c r="N161" s="308" t="s">
        <v>41</v>
      </c>
      <c r="O161" s="88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265" t="s">
        <v>362</v>
      </c>
      <c r="AT161" s="265" t="s">
        <v>206</v>
      </c>
      <c r="AU161" s="265" t="s">
        <v>85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301</v>
      </c>
      <c r="BM161" s="265" t="s">
        <v>3108</v>
      </c>
    </row>
    <row r="162" spans="2:65" s="1" customFormat="1" ht="36" customHeight="1">
      <c r="B162" s="40"/>
      <c r="C162" s="299" t="s">
        <v>350</v>
      </c>
      <c r="D162" s="299" t="s">
        <v>206</v>
      </c>
      <c r="E162" s="300" t="s">
        <v>3109</v>
      </c>
      <c r="F162" s="301" t="s">
        <v>3110</v>
      </c>
      <c r="G162" s="302" t="s">
        <v>552</v>
      </c>
      <c r="H162" s="303">
        <v>2</v>
      </c>
      <c r="I162" s="304"/>
      <c r="J162" s="305">
        <f>ROUND(I162*H162,2)</f>
        <v>0</v>
      </c>
      <c r="K162" s="301" t="s">
        <v>1</v>
      </c>
      <c r="L162" s="306"/>
      <c r="M162" s="307" t="s">
        <v>1</v>
      </c>
      <c r="N162" s="308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362</v>
      </c>
      <c r="AT162" s="265" t="s">
        <v>206</v>
      </c>
      <c r="AU162" s="265" t="s">
        <v>85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301</v>
      </c>
      <c r="BM162" s="265" t="s">
        <v>3111</v>
      </c>
    </row>
    <row r="163" spans="2:65" s="1" customFormat="1" ht="24" customHeight="1">
      <c r="B163" s="40"/>
      <c r="C163" s="254" t="s">
        <v>354</v>
      </c>
      <c r="D163" s="254" t="s">
        <v>193</v>
      </c>
      <c r="E163" s="255" t="s">
        <v>3112</v>
      </c>
      <c r="F163" s="256" t="s">
        <v>3113</v>
      </c>
      <c r="G163" s="257" t="s">
        <v>267</v>
      </c>
      <c r="H163" s="258">
        <v>16</v>
      </c>
      <c r="I163" s="259"/>
      <c r="J163" s="260">
        <f>ROUND(I163*H163,2)</f>
        <v>0</v>
      </c>
      <c r="K163" s="256" t="s">
        <v>1</v>
      </c>
      <c r="L163" s="42"/>
      <c r="M163" s="261" t="s">
        <v>1</v>
      </c>
      <c r="N163" s="262" t="s">
        <v>41</v>
      </c>
      <c r="O163" s="88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AR163" s="265" t="s">
        <v>301</v>
      </c>
      <c r="AT163" s="265" t="s">
        <v>193</v>
      </c>
      <c r="AU163" s="265" t="s">
        <v>85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301</v>
      </c>
      <c r="BM163" s="265" t="s">
        <v>3114</v>
      </c>
    </row>
    <row r="164" spans="2:65" s="1" customFormat="1" ht="48" customHeight="1">
      <c r="B164" s="40"/>
      <c r="C164" s="299" t="s">
        <v>358</v>
      </c>
      <c r="D164" s="299" t="s">
        <v>206</v>
      </c>
      <c r="E164" s="300" t="s">
        <v>3115</v>
      </c>
      <c r="F164" s="301" t="s">
        <v>3116</v>
      </c>
      <c r="G164" s="302" t="s">
        <v>552</v>
      </c>
      <c r="H164" s="303">
        <v>6</v>
      </c>
      <c r="I164" s="304"/>
      <c r="J164" s="305">
        <f>ROUND(I164*H164,2)</f>
        <v>0</v>
      </c>
      <c r="K164" s="301" t="s">
        <v>1</v>
      </c>
      <c r="L164" s="306"/>
      <c r="M164" s="307" t="s">
        <v>1</v>
      </c>
      <c r="N164" s="308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362</v>
      </c>
      <c r="AT164" s="265" t="s">
        <v>206</v>
      </c>
      <c r="AU164" s="265" t="s">
        <v>85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301</v>
      </c>
      <c r="BM164" s="265" t="s">
        <v>3117</v>
      </c>
    </row>
    <row r="165" spans="2:65" s="1" customFormat="1" ht="48" customHeight="1">
      <c r="B165" s="40"/>
      <c r="C165" s="299" t="s">
        <v>365</v>
      </c>
      <c r="D165" s="299" t="s">
        <v>206</v>
      </c>
      <c r="E165" s="300" t="s">
        <v>3118</v>
      </c>
      <c r="F165" s="301" t="s">
        <v>3119</v>
      </c>
      <c r="G165" s="302" t="s">
        <v>552</v>
      </c>
      <c r="H165" s="303">
        <v>6</v>
      </c>
      <c r="I165" s="304"/>
      <c r="J165" s="305">
        <f>ROUND(I165*H165,2)</f>
        <v>0</v>
      </c>
      <c r="K165" s="301" t="s">
        <v>1</v>
      </c>
      <c r="L165" s="306"/>
      <c r="M165" s="307" t="s">
        <v>1</v>
      </c>
      <c r="N165" s="308" t="s">
        <v>41</v>
      </c>
      <c r="O165" s="88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AR165" s="265" t="s">
        <v>362</v>
      </c>
      <c r="AT165" s="265" t="s">
        <v>206</v>
      </c>
      <c r="AU165" s="265" t="s">
        <v>85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301</v>
      </c>
      <c r="BM165" s="265" t="s">
        <v>3120</v>
      </c>
    </row>
    <row r="166" spans="2:65" s="1" customFormat="1" ht="16.5" customHeight="1">
      <c r="B166" s="40"/>
      <c r="C166" s="254" t="s">
        <v>624</v>
      </c>
      <c r="D166" s="254" t="s">
        <v>193</v>
      </c>
      <c r="E166" s="255" t="s">
        <v>3121</v>
      </c>
      <c r="F166" s="256" t="s">
        <v>3122</v>
      </c>
      <c r="G166" s="257" t="s">
        <v>267</v>
      </c>
      <c r="H166" s="258">
        <v>6</v>
      </c>
      <c r="I166" s="259"/>
      <c r="J166" s="260">
        <f>ROUND(I166*H166,2)</f>
        <v>0</v>
      </c>
      <c r="K166" s="256" t="s">
        <v>1</v>
      </c>
      <c r="L166" s="42"/>
      <c r="M166" s="261" t="s">
        <v>1</v>
      </c>
      <c r="N166" s="262" t="s">
        <v>41</v>
      </c>
      <c r="O166" s="88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AR166" s="265" t="s">
        <v>301</v>
      </c>
      <c r="AT166" s="265" t="s">
        <v>193</v>
      </c>
      <c r="AU166" s="265" t="s">
        <v>85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301</v>
      </c>
      <c r="BM166" s="265" t="s">
        <v>3123</v>
      </c>
    </row>
    <row r="167" spans="2:65" s="1" customFormat="1" ht="16.5" customHeight="1">
      <c r="B167" s="40"/>
      <c r="C167" s="254" t="s">
        <v>372</v>
      </c>
      <c r="D167" s="254" t="s">
        <v>193</v>
      </c>
      <c r="E167" s="255" t="s">
        <v>3124</v>
      </c>
      <c r="F167" s="256" t="s">
        <v>3125</v>
      </c>
      <c r="G167" s="257" t="s">
        <v>267</v>
      </c>
      <c r="H167" s="258">
        <v>6</v>
      </c>
      <c r="I167" s="259"/>
      <c r="J167" s="260">
        <f>ROUND(I167*H167,2)</f>
        <v>0</v>
      </c>
      <c r="K167" s="256" t="s">
        <v>1</v>
      </c>
      <c r="L167" s="42"/>
      <c r="M167" s="261" t="s">
        <v>1</v>
      </c>
      <c r="N167" s="262" t="s">
        <v>41</v>
      </c>
      <c r="O167" s="88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65" t="s">
        <v>301</v>
      </c>
      <c r="AT167" s="265" t="s">
        <v>193</v>
      </c>
      <c r="AU167" s="265" t="s">
        <v>85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301</v>
      </c>
      <c r="BM167" s="265" t="s">
        <v>3126</v>
      </c>
    </row>
    <row r="168" spans="2:65" s="1" customFormat="1" ht="48" customHeight="1">
      <c r="B168" s="40"/>
      <c r="C168" s="299" t="s">
        <v>631</v>
      </c>
      <c r="D168" s="299" t="s">
        <v>206</v>
      </c>
      <c r="E168" s="300" t="s">
        <v>3127</v>
      </c>
      <c r="F168" s="301" t="s">
        <v>3128</v>
      </c>
      <c r="G168" s="302" t="s">
        <v>552</v>
      </c>
      <c r="H168" s="303">
        <v>4</v>
      </c>
      <c r="I168" s="304"/>
      <c r="J168" s="305">
        <f>ROUND(I168*H168,2)</f>
        <v>0</v>
      </c>
      <c r="K168" s="301" t="s">
        <v>1</v>
      </c>
      <c r="L168" s="306"/>
      <c r="M168" s="307" t="s">
        <v>1</v>
      </c>
      <c r="N168" s="308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362</v>
      </c>
      <c r="AT168" s="265" t="s">
        <v>206</v>
      </c>
      <c r="AU168" s="265" t="s">
        <v>85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301</v>
      </c>
      <c r="BM168" s="265" t="s">
        <v>3129</v>
      </c>
    </row>
    <row r="169" spans="2:65" s="1" customFormat="1" ht="60" customHeight="1">
      <c r="B169" s="40"/>
      <c r="C169" s="299" t="s">
        <v>379</v>
      </c>
      <c r="D169" s="299" t="s">
        <v>206</v>
      </c>
      <c r="E169" s="300" t="s">
        <v>3130</v>
      </c>
      <c r="F169" s="301" t="s">
        <v>3131</v>
      </c>
      <c r="G169" s="302" t="s">
        <v>552</v>
      </c>
      <c r="H169" s="303">
        <v>2</v>
      </c>
      <c r="I169" s="304"/>
      <c r="J169" s="305">
        <f>ROUND(I169*H169,2)</f>
        <v>0</v>
      </c>
      <c r="K169" s="301" t="s">
        <v>1</v>
      </c>
      <c r="L169" s="306"/>
      <c r="M169" s="307" t="s">
        <v>1</v>
      </c>
      <c r="N169" s="308" t="s">
        <v>41</v>
      </c>
      <c r="O169" s="88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AR169" s="265" t="s">
        <v>362</v>
      </c>
      <c r="AT169" s="265" t="s">
        <v>206</v>
      </c>
      <c r="AU169" s="265" t="s">
        <v>85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301</v>
      </c>
      <c r="BM169" s="265" t="s">
        <v>3132</v>
      </c>
    </row>
    <row r="170" spans="2:65" s="1" customFormat="1" ht="24" customHeight="1">
      <c r="B170" s="40"/>
      <c r="C170" s="254" t="s">
        <v>362</v>
      </c>
      <c r="D170" s="254" t="s">
        <v>193</v>
      </c>
      <c r="E170" s="255" t="s">
        <v>3133</v>
      </c>
      <c r="F170" s="256" t="s">
        <v>3134</v>
      </c>
      <c r="G170" s="257" t="s">
        <v>267</v>
      </c>
      <c r="H170" s="258">
        <v>4</v>
      </c>
      <c r="I170" s="259"/>
      <c r="J170" s="260">
        <f>ROUND(I170*H170,2)</f>
        <v>0</v>
      </c>
      <c r="K170" s="256" t="s">
        <v>1</v>
      </c>
      <c r="L170" s="42"/>
      <c r="M170" s="261" t="s">
        <v>1</v>
      </c>
      <c r="N170" s="262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301</v>
      </c>
      <c r="AT170" s="265" t="s">
        <v>193</v>
      </c>
      <c r="AU170" s="265" t="s">
        <v>85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301</v>
      </c>
      <c r="BM170" s="265" t="s">
        <v>3135</v>
      </c>
    </row>
    <row r="171" spans="2:65" s="1" customFormat="1" ht="24" customHeight="1">
      <c r="B171" s="40"/>
      <c r="C171" s="254" t="s">
        <v>388</v>
      </c>
      <c r="D171" s="254" t="s">
        <v>193</v>
      </c>
      <c r="E171" s="255" t="s">
        <v>3136</v>
      </c>
      <c r="F171" s="256" t="s">
        <v>3137</v>
      </c>
      <c r="G171" s="257" t="s">
        <v>267</v>
      </c>
      <c r="H171" s="258">
        <v>2</v>
      </c>
      <c r="I171" s="259"/>
      <c r="J171" s="260">
        <f>ROUND(I171*H171,2)</f>
        <v>0</v>
      </c>
      <c r="K171" s="256" t="s">
        <v>1</v>
      </c>
      <c r="L171" s="42"/>
      <c r="M171" s="261" t="s">
        <v>1</v>
      </c>
      <c r="N171" s="262" t="s">
        <v>41</v>
      </c>
      <c r="O171" s="88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AR171" s="265" t="s">
        <v>301</v>
      </c>
      <c r="AT171" s="265" t="s">
        <v>193</v>
      </c>
      <c r="AU171" s="265" t="s">
        <v>85</v>
      </c>
      <c r="AY171" s="17" t="s">
        <v>190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83</v>
      </c>
      <c r="BK171" s="149">
        <f>ROUND(I171*H171,2)</f>
        <v>0</v>
      </c>
      <c r="BL171" s="17" t="s">
        <v>301</v>
      </c>
      <c r="BM171" s="265" t="s">
        <v>3138</v>
      </c>
    </row>
    <row r="172" spans="2:65" s="1" customFormat="1" ht="72" customHeight="1">
      <c r="B172" s="40"/>
      <c r="C172" s="299" t="s">
        <v>394</v>
      </c>
      <c r="D172" s="299" t="s">
        <v>206</v>
      </c>
      <c r="E172" s="300" t="s">
        <v>3139</v>
      </c>
      <c r="F172" s="301" t="s">
        <v>3140</v>
      </c>
      <c r="G172" s="302" t="s">
        <v>552</v>
      </c>
      <c r="H172" s="303">
        <v>3</v>
      </c>
      <c r="I172" s="304"/>
      <c r="J172" s="305">
        <f>ROUND(I172*H172,2)</f>
        <v>0</v>
      </c>
      <c r="K172" s="301" t="s">
        <v>1</v>
      </c>
      <c r="L172" s="306"/>
      <c r="M172" s="307" t="s">
        <v>1</v>
      </c>
      <c r="N172" s="308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362</v>
      </c>
      <c r="AT172" s="265" t="s">
        <v>206</v>
      </c>
      <c r="AU172" s="265" t="s">
        <v>85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301</v>
      </c>
      <c r="BM172" s="265" t="s">
        <v>3141</v>
      </c>
    </row>
    <row r="173" spans="2:65" s="1" customFormat="1" ht="24" customHeight="1">
      <c r="B173" s="40"/>
      <c r="C173" s="254" t="s">
        <v>401</v>
      </c>
      <c r="D173" s="254" t="s">
        <v>193</v>
      </c>
      <c r="E173" s="255" t="s">
        <v>3142</v>
      </c>
      <c r="F173" s="256" t="s">
        <v>3143</v>
      </c>
      <c r="G173" s="257" t="s">
        <v>267</v>
      </c>
      <c r="H173" s="258">
        <v>3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301</v>
      </c>
      <c r="AT173" s="265" t="s">
        <v>193</v>
      </c>
      <c r="AU173" s="265" t="s">
        <v>85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301</v>
      </c>
      <c r="BM173" s="265" t="s">
        <v>3144</v>
      </c>
    </row>
    <row r="174" spans="2:65" s="1" customFormat="1" ht="36" customHeight="1">
      <c r="B174" s="40"/>
      <c r="C174" s="299" t="s">
        <v>407</v>
      </c>
      <c r="D174" s="299" t="s">
        <v>206</v>
      </c>
      <c r="E174" s="300" t="s">
        <v>3145</v>
      </c>
      <c r="F174" s="301" t="s">
        <v>3146</v>
      </c>
      <c r="G174" s="302" t="s">
        <v>361</v>
      </c>
      <c r="H174" s="303">
        <v>745</v>
      </c>
      <c r="I174" s="304"/>
      <c r="J174" s="305">
        <f>ROUND(I174*H174,2)</f>
        <v>0</v>
      </c>
      <c r="K174" s="301" t="s">
        <v>1</v>
      </c>
      <c r="L174" s="306"/>
      <c r="M174" s="307" t="s">
        <v>1</v>
      </c>
      <c r="N174" s="308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362</v>
      </c>
      <c r="AT174" s="265" t="s">
        <v>206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301</v>
      </c>
      <c r="BM174" s="265" t="s">
        <v>3147</v>
      </c>
    </row>
    <row r="175" spans="2:65" s="1" customFormat="1" ht="48" customHeight="1">
      <c r="B175" s="40"/>
      <c r="C175" s="299" t="s">
        <v>412</v>
      </c>
      <c r="D175" s="299" t="s">
        <v>206</v>
      </c>
      <c r="E175" s="300" t="s">
        <v>3148</v>
      </c>
      <c r="F175" s="301" t="s">
        <v>3149</v>
      </c>
      <c r="G175" s="302" t="s">
        <v>361</v>
      </c>
      <c r="H175" s="303">
        <v>50</v>
      </c>
      <c r="I175" s="304"/>
      <c r="J175" s="305">
        <f>ROUND(I175*H175,2)</f>
        <v>0</v>
      </c>
      <c r="K175" s="301" t="s">
        <v>1</v>
      </c>
      <c r="L175" s="306"/>
      <c r="M175" s="307" t="s">
        <v>1</v>
      </c>
      <c r="N175" s="308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362</v>
      </c>
      <c r="AT175" s="265" t="s">
        <v>206</v>
      </c>
      <c r="AU175" s="265" t="s">
        <v>85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301</v>
      </c>
      <c r="BM175" s="265" t="s">
        <v>3150</v>
      </c>
    </row>
    <row r="176" spans="2:65" s="1" customFormat="1" ht="24" customHeight="1">
      <c r="B176" s="40"/>
      <c r="C176" s="254" t="s">
        <v>418</v>
      </c>
      <c r="D176" s="254" t="s">
        <v>193</v>
      </c>
      <c r="E176" s="255" t="s">
        <v>2855</v>
      </c>
      <c r="F176" s="256" t="s">
        <v>2856</v>
      </c>
      <c r="G176" s="257" t="s">
        <v>361</v>
      </c>
      <c r="H176" s="258">
        <v>795</v>
      </c>
      <c r="I176" s="259"/>
      <c r="J176" s="260">
        <f>ROUND(I176*H176,2)</f>
        <v>0</v>
      </c>
      <c r="K176" s="256" t="s">
        <v>1</v>
      </c>
      <c r="L176" s="42"/>
      <c r="M176" s="261" t="s">
        <v>1</v>
      </c>
      <c r="N176" s="262" t="s">
        <v>41</v>
      </c>
      <c r="O176" s="88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AR176" s="265" t="s">
        <v>301</v>
      </c>
      <c r="AT176" s="265" t="s">
        <v>193</v>
      </c>
      <c r="AU176" s="265" t="s">
        <v>85</v>
      </c>
      <c r="AY176" s="17" t="s">
        <v>190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83</v>
      </c>
      <c r="BK176" s="149">
        <f>ROUND(I176*H176,2)</f>
        <v>0</v>
      </c>
      <c r="BL176" s="17" t="s">
        <v>301</v>
      </c>
      <c r="BM176" s="265" t="s">
        <v>3151</v>
      </c>
    </row>
    <row r="177" spans="2:65" s="1" customFormat="1" ht="16.5" customHeight="1">
      <c r="B177" s="40"/>
      <c r="C177" s="299" t="s">
        <v>424</v>
      </c>
      <c r="D177" s="299" t="s">
        <v>206</v>
      </c>
      <c r="E177" s="300" t="s">
        <v>2899</v>
      </c>
      <c r="F177" s="301" t="s">
        <v>3152</v>
      </c>
      <c r="G177" s="302" t="s">
        <v>361</v>
      </c>
      <c r="H177" s="303">
        <v>60</v>
      </c>
      <c r="I177" s="304"/>
      <c r="J177" s="305">
        <f>ROUND(I177*H177,2)</f>
        <v>0</v>
      </c>
      <c r="K177" s="301" t="s">
        <v>1</v>
      </c>
      <c r="L177" s="306"/>
      <c r="M177" s="307" t="s">
        <v>1</v>
      </c>
      <c r="N177" s="308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362</v>
      </c>
      <c r="AT177" s="265" t="s">
        <v>206</v>
      </c>
      <c r="AU177" s="265" t="s">
        <v>85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301</v>
      </c>
      <c r="BM177" s="265" t="s">
        <v>3153</v>
      </c>
    </row>
    <row r="178" spans="2:65" s="1" customFormat="1" ht="24" customHeight="1">
      <c r="B178" s="40"/>
      <c r="C178" s="254" t="s">
        <v>430</v>
      </c>
      <c r="D178" s="254" t="s">
        <v>193</v>
      </c>
      <c r="E178" s="255" t="s">
        <v>2908</v>
      </c>
      <c r="F178" s="256" t="s">
        <v>2909</v>
      </c>
      <c r="G178" s="257" t="s">
        <v>361</v>
      </c>
      <c r="H178" s="258">
        <v>60</v>
      </c>
      <c r="I178" s="259"/>
      <c r="J178" s="260">
        <f>ROUND(I178*H178,2)</f>
        <v>0</v>
      </c>
      <c r="K178" s="256" t="s">
        <v>1</v>
      </c>
      <c r="L178" s="42"/>
      <c r="M178" s="261" t="s">
        <v>1</v>
      </c>
      <c r="N178" s="262" t="s">
        <v>41</v>
      </c>
      <c r="O178" s="88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AR178" s="265" t="s">
        <v>301</v>
      </c>
      <c r="AT178" s="265" t="s">
        <v>193</v>
      </c>
      <c r="AU178" s="265" t="s">
        <v>85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301</v>
      </c>
      <c r="BM178" s="265" t="s">
        <v>3154</v>
      </c>
    </row>
    <row r="179" spans="2:65" s="1" customFormat="1" ht="24" customHeight="1">
      <c r="B179" s="40"/>
      <c r="C179" s="299" t="s">
        <v>434</v>
      </c>
      <c r="D179" s="299" t="s">
        <v>206</v>
      </c>
      <c r="E179" s="300" t="s">
        <v>2889</v>
      </c>
      <c r="F179" s="301" t="s">
        <v>2890</v>
      </c>
      <c r="G179" s="302" t="s">
        <v>267</v>
      </c>
      <c r="H179" s="303">
        <v>80</v>
      </c>
      <c r="I179" s="304"/>
      <c r="J179" s="305">
        <f>ROUND(I179*H179,2)</f>
        <v>0</v>
      </c>
      <c r="K179" s="301" t="s">
        <v>1</v>
      </c>
      <c r="L179" s="306"/>
      <c r="M179" s="307" t="s">
        <v>1</v>
      </c>
      <c r="N179" s="308" t="s">
        <v>41</v>
      </c>
      <c r="O179" s="88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AR179" s="265" t="s">
        <v>362</v>
      </c>
      <c r="AT179" s="265" t="s">
        <v>206</v>
      </c>
      <c r="AU179" s="265" t="s">
        <v>85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301</v>
      </c>
      <c r="BM179" s="265" t="s">
        <v>3155</v>
      </c>
    </row>
    <row r="180" spans="2:65" s="1" customFormat="1" ht="16.5" customHeight="1">
      <c r="B180" s="40"/>
      <c r="C180" s="254" t="s">
        <v>438</v>
      </c>
      <c r="D180" s="254" t="s">
        <v>193</v>
      </c>
      <c r="E180" s="255" t="s">
        <v>2896</v>
      </c>
      <c r="F180" s="256" t="s">
        <v>2897</v>
      </c>
      <c r="G180" s="257" t="s">
        <v>267</v>
      </c>
      <c r="H180" s="258">
        <v>80</v>
      </c>
      <c r="I180" s="259"/>
      <c r="J180" s="260">
        <f>ROUND(I180*H180,2)</f>
        <v>0</v>
      </c>
      <c r="K180" s="256" t="s">
        <v>1</v>
      </c>
      <c r="L180" s="42"/>
      <c r="M180" s="261" t="s">
        <v>1</v>
      </c>
      <c r="N180" s="262" t="s">
        <v>41</v>
      </c>
      <c r="O180" s="88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AR180" s="265" t="s">
        <v>301</v>
      </c>
      <c r="AT180" s="265" t="s">
        <v>193</v>
      </c>
      <c r="AU180" s="265" t="s">
        <v>85</v>
      </c>
      <c r="AY180" s="17" t="s">
        <v>190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83</v>
      </c>
      <c r="BK180" s="149">
        <f>ROUND(I180*H180,2)</f>
        <v>0</v>
      </c>
      <c r="BL180" s="17" t="s">
        <v>301</v>
      </c>
      <c r="BM180" s="265" t="s">
        <v>3156</v>
      </c>
    </row>
    <row r="181" spans="2:65" s="1" customFormat="1" ht="48" customHeight="1">
      <c r="B181" s="40"/>
      <c r="C181" s="299" t="s">
        <v>442</v>
      </c>
      <c r="D181" s="299" t="s">
        <v>206</v>
      </c>
      <c r="E181" s="300" t="s">
        <v>2972</v>
      </c>
      <c r="F181" s="301" t="s">
        <v>2973</v>
      </c>
      <c r="G181" s="302" t="s">
        <v>267</v>
      </c>
      <c r="H181" s="303">
        <v>30</v>
      </c>
      <c r="I181" s="304"/>
      <c r="J181" s="305">
        <f>ROUND(I181*H181,2)</f>
        <v>0</v>
      </c>
      <c r="K181" s="301" t="s">
        <v>1</v>
      </c>
      <c r="L181" s="306"/>
      <c r="M181" s="307" t="s">
        <v>1</v>
      </c>
      <c r="N181" s="308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362</v>
      </c>
      <c r="AT181" s="265" t="s">
        <v>206</v>
      </c>
      <c r="AU181" s="265" t="s">
        <v>85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301</v>
      </c>
      <c r="BM181" s="265" t="s">
        <v>3157</v>
      </c>
    </row>
    <row r="182" spans="2:65" s="1" customFormat="1" ht="24" customHeight="1">
      <c r="B182" s="40"/>
      <c r="C182" s="299" t="s">
        <v>446</v>
      </c>
      <c r="D182" s="299" t="s">
        <v>206</v>
      </c>
      <c r="E182" s="300" t="s">
        <v>3158</v>
      </c>
      <c r="F182" s="301" t="s">
        <v>3159</v>
      </c>
      <c r="G182" s="302" t="s">
        <v>267</v>
      </c>
      <c r="H182" s="303">
        <v>5</v>
      </c>
      <c r="I182" s="304"/>
      <c r="J182" s="305">
        <f>ROUND(I182*H182,2)</f>
        <v>0</v>
      </c>
      <c r="K182" s="301" t="s">
        <v>1</v>
      </c>
      <c r="L182" s="306"/>
      <c r="M182" s="307" t="s">
        <v>1</v>
      </c>
      <c r="N182" s="308" t="s">
        <v>41</v>
      </c>
      <c r="O182" s="88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65" t="s">
        <v>362</v>
      </c>
      <c r="AT182" s="265" t="s">
        <v>206</v>
      </c>
      <c r="AU182" s="265" t="s">
        <v>85</v>
      </c>
      <c r="AY182" s="17" t="s">
        <v>190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83</v>
      </c>
      <c r="BK182" s="149">
        <f>ROUND(I182*H182,2)</f>
        <v>0</v>
      </c>
      <c r="BL182" s="17" t="s">
        <v>301</v>
      </c>
      <c r="BM182" s="265" t="s">
        <v>3160</v>
      </c>
    </row>
    <row r="183" spans="2:65" s="1" customFormat="1" ht="36" customHeight="1">
      <c r="B183" s="40"/>
      <c r="C183" s="254" t="s">
        <v>450</v>
      </c>
      <c r="D183" s="254" t="s">
        <v>193</v>
      </c>
      <c r="E183" s="255" t="s">
        <v>2981</v>
      </c>
      <c r="F183" s="256" t="s">
        <v>2982</v>
      </c>
      <c r="G183" s="257" t="s">
        <v>267</v>
      </c>
      <c r="H183" s="258">
        <v>35</v>
      </c>
      <c r="I183" s="259"/>
      <c r="J183" s="260">
        <f>ROUND(I183*H183,2)</f>
        <v>0</v>
      </c>
      <c r="K183" s="256" t="s">
        <v>1</v>
      </c>
      <c r="L183" s="42"/>
      <c r="M183" s="261" t="s">
        <v>1</v>
      </c>
      <c r="N183" s="262" t="s">
        <v>41</v>
      </c>
      <c r="O183" s="88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AR183" s="265" t="s">
        <v>301</v>
      </c>
      <c r="AT183" s="265" t="s">
        <v>193</v>
      </c>
      <c r="AU183" s="265" t="s">
        <v>85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301</v>
      </c>
      <c r="BM183" s="265" t="s">
        <v>3161</v>
      </c>
    </row>
    <row r="184" spans="2:65" s="1" customFormat="1" ht="48" customHeight="1">
      <c r="B184" s="40"/>
      <c r="C184" s="254" t="s">
        <v>454</v>
      </c>
      <c r="D184" s="254" t="s">
        <v>193</v>
      </c>
      <c r="E184" s="255" t="s">
        <v>2996</v>
      </c>
      <c r="F184" s="256" t="s">
        <v>2997</v>
      </c>
      <c r="G184" s="257" t="s">
        <v>267</v>
      </c>
      <c r="H184" s="258">
        <v>20</v>
      </c>
      <c r="I184" s="259"/>
      <c r="J184" s="260">
        <f>ROUND(I184*H184,2)</f>
        <v>0</v>
      </c>
      <c r="K184" s="256" t="s">
        <v>1</v>
      </c>
      <c r="L184" s="42"/>
      <c r="M184" s="261" t="s">
        <v>1</v>
      </c>
      <c r="N184" s="262" t="s">
        <v>41</v>
      </c>
      <c r="O184" s="88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AR184" s="265" t="s">
        <v>301</v>
      </c>
      <c r="AT184" s="265" t="s">
        <v>193</v>
      </c>
      <c r="AU184" s="265" t="s">
        <v>85</v>
      </c>
      <c r="AY184" s="17" t="s">
        <v>190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83</v>
      </c>
      <c r="BK184" s="149">
        <f>ROUND(I184*H184,2)</f>
        <v>0</v>
      </c>
      <c r="BL184" s="17" t="s">
        <v>301</v>
      </c>
      <c r="BM184" s="265" t="s">
        <v>3162</v>
      </c>
    </row>
    <row r="185" spans="2:65" s="1" customFormat="1" ht="16.5" customHeight="1">
      <c r="B185" s="40"/>
      <c r="C185" s="299" t="s">
        <v>460</v>
      </c>
      <c r="D185" s="299" t="s">
        <v>206</v>
      </c>
      <c r="E185" s="300" t="s">
        <v>3005</v>
      </c>
      <c r="F185" s="301" t="s">
        <v>3006</v>
      </c>
      <c r="G185" s="302" t="s">
        <v>289</v>
      </c>
      <c r="H185" s="303">
        <v>1</v>
      </c>
      <c r="I185" s="304"/>
      <c r="J185" s="305">
        <f>ROUND(I185*H185,2)</f>
        <v>0</v>
      </c>
      <c r="K185" s="301" t="s">
        <v>1</v>
      </c>
      <c r="L185" s="306"/>
      <c r="M185" s="307" t="s">
        <v>1</v>
      </c>
      <c r="N185" s="308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362</v>
      </c>
      <c r="AT185" s="265" t="s">
        <v>206</v>
      </c>
      <c r="AU185" s="265" t="s">
        <v>85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301</v>
      </c>
      <c r="BM185" s="265" t="s">
        <v>3163</v>
      </c>
    </row>
    <row r="186" spans="2:65" s="1" customFormat="1" ht="36" customHeight="1">
      <c r="B186" s="40"/>
      <c r="C186" s="254" t="s">
        <v>464</v>
      </c>
      <c r="D186" s="254" t="s">
        <v>193</v>
      </c>
      <c r="E186" s="255" t="s">
        <v>3021</v>
      </c>
      <c r="F186" s="256" t="s">
        <v>3022</v>
      </c>
      <c r="G186" s="257" t="s">
        <v>1154</v>
      </c>
      <c r="H186" s="258">
        <v>16</v>
      </c>
      <c r="I186" s="259"/>
      <c r="J186" s="260">
        <f>ROUND(I186*H186,2)</f>
        <v>0</v>
      </c>
      <c r="K186" s="256" t="s">
        <v>1</v>
      </c>
      <c r="L186" s="42"/>
      <c r="M186" s="261" t="s">
        <v>1</v>
      </c>
      <c r="N186" s="262" t="s">
        <v>41</v>
      </c>
      <c r="O186" s="88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AR186" s="265" t="s">
        <v>301</v>
      </c>
      <c r="AT186" s="265" t="s">
        <v>193</v>
      </c>
      <c r="AU186" s="265" t="s">
        <v>85</v>
      </c>
      <c r="AY186" s="17" t="s">
        <v>190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83</v>
      </c>
      <c r="BK186" s="149">
        <f>ROUND(I186*H186,2)</f>
        <v>0</v>
      </c>
      <c r="BL186" s="17" t="s">
        <v>301</v>
      </c>
      <c r="BM186" s="265" t="s">
        <v>3164</v>
      </c>
    </row>
    <row r="187" spans="2:65" s="1" customFormat="1" ht="16.5" customHeight="1">
      <c r="B187" s="40"/>
      <c r="C187" s="254" t="s">
        <v>468</v>
      </c>
      <c r="D187" s="254" t="s">
        <v>193</v>
      </c>
      <c r="E187" s="255" t="s">
        <v>3024</v>
      </c>
      <c r="F187" s="256" t="s">
        <v>3025</v>
      </c>
      <c r="G187" s="257" t="s">
        <v>3026</v>
      </c>
      <c r="H187" s="258">
        <v>1</v>
      </c>
      <c r="I187" s="259"/>
      <c r="J187" s="260">
        <f>ROUND(I187*H187,2)</f>
        <v>0</v>
      </c>
      <c r="K187" s="256" t="s">
        <v>1</v>
      </c>
      <c r="L187" s="42"/>
      <c r="M187" s="261" t="s">
        <v>1</v>
      </c>
      <c r="N187" s="262" t="s">
        <v>41</v>
      </c>
      <c r="O187" s="88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AR187" s="265" t="s">
        <v>301</v>
      </c>
      <c r="AT187" s="265" t="s">
        <v>193</v>
      </c>
      <c r="AU187" s="265" t="s">
        <v>85</v>
      </c>
      <c r="AY187" s="17" t="s">
        <v>190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83</v>
      </c>
      <c r="BK187" s="149">
        <f>ROUND(I187*H187,2)</f>
        <v>0</v>
      </c>
      <c r="BL187" s="17" t="s">
        <v>301</v>
      </c>
      <c r="BM187" s="265" t="s">
        <v>3165</v>
      </c>
    </row>
    <row r="188" spans="2:65" s="1" customFormat="1" ht="16.5" customHeight="1">
      <c r="B188" s="40"/>
      <c r="C188" s="254" t="s">
        <v>472</v>
      </c>
      <c r="D188" s="254" t="s">
        <v>193</v>
      </c>
      <c r="E188" s="255" t="s">
        <v>532</v>
      </c>
      <c r="F188" s="256" t="s">
        <v>167</v>
      </c>
      <c r="G188" s="257" t="s">
        <v>3026</v>
      </c>
      <c r="H188" s="258">
        <v>1</v>
      </c>
      <c r="I188" s="259"/>
      <c r="J188" s="260">
        <f>ROUND(I188*H188,2)</f>
        <v>0</v>
      </c>
      <c r="K188" s="256" t="s">
        <v>1</v>
      </c>
      <c r="L188" s="42"/>
      <c r="M188" s="261" t="s">
        <v>1</v>
      </c>
      <c r="N188" s="262" t="s">
        <v>41</v>
      </c>
      <c r="O188" s="88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AR188" s="265" t="s">
        <v>301</v>
      </c>
      <c r="AT188" s="265" t="s">
        <v>193</v>
      </c>
      <c r="AU188" s="265" t="s">
        <v>85</v>
      </c>
      <c r="AY188" s="17" t="s">
        <v>190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83</v>
      </c>
      <c r="BK188" s="149">
        <f>ROUND(I188*H188,2)</f>
        <v>0</v>
      </c>
      <c r="BL188" s="17" t="s">
        <v>301</v>
      </c>
      <c r="BM188" s="265" t="s">
        <v>3166</v>
      </c>
    </row>
    <row r="189" spans="2:65" s="1" customFormat="1" ht="16.5" customHeight="1">
      <c r="B189" s="40"/>
      <c r="C189" s="254" t="s">
        <v>477</v>
      </c>
      <c r="D189" s="254" t="s">
        <v>193</v>
      </c>
      <c r="E189" s="255" t="s">
        <v>537</v>
      </c>
      <c r="F189" s="256" t="s">
        <v>535</v>
      </c>
      <c r="G189" s="257" t="s">
        <v>3026</v>
      </c>
      <c r="H189" s="258">
        <v>1</v>
      </c>
      <c r="I189" s="259"/>
      <c r="J189" s="260">
        <f>ROUND(I189*H189,2)</f>
        <v>0</v>
      </c>
      <c r="K189" s="256" t="s">
        <v>1</v>
      </c>
      <c r="L189" s="42"/>
      <c r="M189" s="261" t="s">
        <v>1</v>
      </c>
      <c r="N189" s="262" t="s">
        <v>41</v>
      </c>
      <c r="O189" s="88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AR189" s="265" t="s">
        <v>301</v>
      </c>
      <c r="AT189" s="265" t="s">
        <v>193</v>
      </c>
      <c r="AU189" s="265" t="s">
        <v>85</v>
      </c>
      <c r="AY189" s="17" t="s">
        <v>190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83</v>
      </c>
      <c r="BK189" s="149">
        <f>ROUND(I189*H189,2)</f>
        <v>0</v>
      </c>
      <c r="BL189" s="17" t="s">
        <v>301</v>
      </c>
      <c r="BM189" s="265" t="s">
        <v>3167</v>
      </c>
    </row>
    <row r="190" spans="2:65" s="1" customFormat="1" ht="16.5" customHeight="1">
      <c r="B190" s="40"/>
      <c r="C190" s="254" t="s">
        <v>481</v>
      </c>
      <c r="D190" s="254" t="s">
        <v>193</v>
      </c>
      <c r="E190" s="255" t="s">
        <v>3030</v>
      </c>
      <c r="F190" s="256" t="s">
        <v>3031</v>
      </c>
      <c r="G190" s="257" t="s">
        <v>3026</v>
      </c>
      <c r="H190" s="258">
        <v>1</v>
      </c>
      <c r="I190" s="259"/>
      <c r="J190" s="260">
        <f>ROUND(I190*H190,2)</f>
        <v>0</v>
      </c>
      <c r="K190" s="256" t="s">
        <v>1</v>
      </c>
      <c r="L190" s="42"/>
      <c r="M190" s="261" t="s">
        <v>1</v>
      </c>
      <c r="N190" s="262" t="s">
        <v>41</v>
      </c>
      <c r="O190" s="88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AR190" s="265" t="s">
        <v>301</v>
      </c>
      <c r="AT190" s="265" t="s">
        <v>193</v>
      </c>
      <c r="AU190" s="265" t="s">
        <v>85</v>
      </c>
      <c r="AY190" s="17" t="s">
        <v>190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83</v>
      </c>
      <c r="BK190" s="149">
        <f>ROUND(I190*H190,2)</f>
        <v>0</v>
      </c>
      <c r="BL190" s="17" t="s">
        <v>301</v>
      </c>
      <c r="BM190" s="265" t="s">
        <v>3168</v>
      </c>
    </row>
    <row r="191" spans="2:65" s="1" customFormat="1" ht="16.5" customHeight="1">
      <c r="B191" s="40"/>
      <c r="C191" s="254" t="s">
        <v>486</v>
      </c>
      <c r="D191" s="254" t="s">
        <v>193</v>
      </c>
      <c r="E191" s="255" t="s">
        <v>3033</v>
      </c>
      <c r="F191" s="256" t="s">
        <v>3034</v>
      </c>
      <c r="G191" s="257" t="s">
        <v>3026</v>
      </c>
      <c r="H191" s="258">
        <v>1</v>
      </c>
      <c r="I191" s="259"/>
      <c r="J191" s="260">
        <f>ROUND(I191*H191,2)</f>
        <v>0</v>
      </c>
      <c r="K191" s="256" t="s">
        <v>1</v>
      </c>
      <c r="L191" s="42"/>
      <c r="M191" s="261" t="s">
        <v>1</v>
      </c>
      <c r="N191" s="262" t="s">
        <v>41</v>
      </c>
      <c r="O191" s="88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AR191" s="265" t="s">
        <v>301</v>
      </c>
      <c r="AT191" s="265" t="s">
        <v>193</v>
      </c>
      <c r="AU191" s="265" t="s">
        <v>85</v>
      </c>
      <c r="AY191" s="17" t="s">
        <v>190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83</v>
      </c>
      <c r="BK191" s="149">
        <f>ROUND(I191*H191,2)</f>
        <v>0</v>
      </c>
      <c r="BL191" s="17" t="s">
        <v>301</v>
      </c>
      <c r="BM191" s="265" t="s">
        <v>3169</v>
      </c>
    </row>
    <row r="192" spans="2:65" s="1" customFormat="1" ht="16.5" customHeight="1">
      <c r="B192" s="40"/>
      <c r="C192" s="254" t="s">
        <v>492</v>
      </c>
      <c r="D192" s="254" t="s">
        <v>193</v>
      </c>
      <c r="E192" s="255" t="s">
        <v>3036</v>
      </c>
      <c r="F192" s="256" t="s">
        <v>3037</v>
      </c>
      <c r="G192" s="257" t="s">
        <v>3026</v>
      </c>
      <c r="H192" s="258">
        <v>1</v>
      </c>
      <c r="I192" s="259"/>
      <c r="J192" s="260">
        <f>ROUND(I192*H192,2)</f>
        <v>0</v>
      </c>
      <c r="K192" s="256" t="s">
        <v>1</v>
      </c>
      <c r="L192" s="42"/>
      <c r="M192" s="320" t="s">
        <v>1</v>
      </c>
      <c r="N192" s="321" t="s">
        <v>41</v>
      </c>
      <c r="O192" s="322"/>
      <c r="P192" s="323">
        <f>O192*H192</f>
        <v>0</v>
      </c>
      <c r="Q192" s="323">
        <v>0</v>
      </c>
      <c r="R192" s="323">
        <f>Q192*H192</f>
        <v>0</v>
      </c>
      <c r="S192" s="323">
        <v>0</v>
      </c>
      <c r="T192" s="324">
        <f>S192*H192</f>
        <v>0</v>
      </c>
      <c r="AR192" s="265" t="s">
        <v>301</v>
      </c>
      <c r="AT192" s="265" t="s">
        <v>193</v>
      </c>
      <c r="AU192" s="265" t="s">
        <v>85</v>
      </c>
      <c r="AY192" s="17" t="s">
        <v>190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83</v>
      </c>
      <c r="BK192" s="149">
        <f>ROUND(I192*H192,2)</f>
        <v>0</v>
      </c>
      <c r="BL192" s="17" t="s">
        <v>301</v>
      </c>
      <c r="BM192" s="265" t="s">
        <v>3170</v>
      </c>
    </row>
    <row r="193" spans="2:12" s="1" customFormat="1" ht="6.95" customHeight="1">
      <c r="B193" s="63"/>
      <c r="C193" s="64"/>
      <c r="D193" s="64"/>
      <c r="E193" s="64"/>
      <c r="F193" s="64"/>
      <c r="G193" s="64"/>
      <c r="H193" s="64"/>
      <c r="I193" s="199"/>
      <c r="J193" s="64"/>
      <c r="K193" s="64"/>
      <c r="L193" s="42"/>
    </row>
  </sheetData>
  <sheetProtection password="CC35" sheet="1" objects="1" scenarios="1" formatColumns="0" formatRows="0" autoFilter="0"/>
  <autoFilter ref="C135:K192"/>
  <mergeCells count="20">
    <mergeCell ref="E126:H126"/>
    <mergeCell ref="E85:H85"/>
    <mergeCell ref="E89:H89"/>
    <mergeCell ref="E87:H87"/>
    <mergeCell ref="E91:H91"/>
    <mergeCell ref="D106:F106"/>
    <mergeCell ref="D107:F107"/>
    <mergeCell ref="D108:F108"/>
    <mergeCell ref="D109:F109"/>
    <mergeCell ref="D110:F110"/>
    <mergeCell ref="E122:H122"/>
    <mergeCell ref="E124:H124"/>
    <mergeCell ref="E128:H128"/>
    <mergeCell ref="E7:H7"/>
    <mergeCell ref="E11:H11"/>
    <mergeCell ref="E9:H9"/>
    <mergeCell ref="E13:H13"/>
    <mergeCell ref="E22:H22"/>
    <mergeCell ref="E31:H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127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>
      <c r="B8" s="20"/>
      <c r="D8" s="162" t="s">
        <v>138</v>
      </c>
      <c r="L8" s="20"/>
    </row>
    <row r="9" spans="2:12" ht="16.5" customHeight="1">
      <c r="B9" s="20"/>
      <c r="E9" s="163" t="s">
        <v>1158</v>
      </c>
      <c r="L9" s="20"/>
    </row>
    <row r="10" spans="2:12" ht="12" customHeight="1">
      <c r="B10" s="20"/>
      <c r="D10" s="162" t="s">
        <v>140</v>
      </c>
      <c r="L10" s="20"/>
    </row>
    <row r="11" spans="2:12" s="1" customFormat="1" ht="16.5" customHeight="1">
      <c r="B11" s="42"/>
      <c r="E11" s="178" t="s">
        <v>2722</v>
      </c>
      <c r="F11" s="1"/>
      <c r="G11" s="1"/>
      <c r="H11" s="1"/>
      <c r="I11" s="164"/>
      <c r="L11" s="42"/>
    </row>
    <row r="12" spans="2:12" s="1" customFormat="1" ht="12" customHeight="1">
      <c r="B12" s="42"/>
      <c r="D12" s="162" t="s">
        <v>2723</v>
      </c>
      <c r="I12" s="164"/>
      <c r="L12" s="42"/>
    </row>
    <row r="13" spans="2:12" s="1" customFormat="1" ht="36.95" customHeight="1">
      <c r="B13" s="42"/>
      <c r="E13" s="165" t="s">
        <v>3171</v>
      </c>
      <c r="F13" s="1"/>
      <c r="G13" s="1"/>
      <c r="H13" s="1"/>
      <c r="I13" s="164"/>
      <c r="L13" s="42"/>
    </row>
    <row r="14" spans="2:12" s="1" customFormat="1" ht="12">
      <c r="B14" s="42"/>
      <c r="I14" s="164"/>
      <c r="L14" s="42"/>
    </row>
    <row r="15" spans="2:12" s="1" customFormat="1" ht="12" customHeight="1">
      <c r="B15" s="42"/>
      <c r="D15" s="162" t="s">
        <v>17</v>
      </c>
      <c r="F15" s="138" t="s">
        <v>1</v>
      </c>
      <c r="I15" s="166" t="s">
        <v>18</v>
      </c>
      <c r="J15" s="138" t="s">
        <v>1</v>
      </c>
      <c r="L15" s="42"/>
    </row>
    <row r="16" spans="2:12" s="1" customFormat="1" ht="12" customHeight="1">
      <c r="B16" s="42"/>
      <c r="D16" s="162" t="s">
        <v>19</v>
      </c>
      <c r="F16" s="138" t="s">
        <v>20</v>
      </c>
      <c r="I16" s="166" t="s">
        <v>21</v>
      </c>
      <c r="J16" s="167" t="str">
        <f>'Rekapitulace stavby'!AN8</f>
        <v>4. 2. 2021</v>
      </c>
      <c r="L16" s="42"/>
    </row>
    <row r="17" spans="2:12" s="1" customFormat="1" ht="10.8" customHeight="1">
      <c r="B17" s="42"/>
      <c r="I17" s="164"/>
      <c r="L17" s="42"/>
    </row>
    <row r="18" spans="2:12" s="1" customFormat="1" ht="12" customHeight="1">
      <c r="B18" s="42"/>
      <c r="D18" s="162" t="s">
        <v>23</v>
      </c>
      <c r="I18" s="166" t="s">
        <v>24</v>
      </c>
      <c r="J18" s="138" t="s">
        <v>1</v>
      </c>
      <c r="L18" s="42"/>
    </row>
    <row r="19" spans="2:12" s="1" customFormat="1" ht="18" customHeight="1">
      <c r="B19" s="42"/>
      <c r="E19" s="138" t="s">
        <v>25</v>
      </c>
      <c r="I19" s="166" t="s">
        <v>26</v>
      </c>
      <c r="J19" s="138" t="s">
        <v>1</v>
      </c>
      <c r="L19" s="42"/>
    </row>
    <row r="20" spans="2:12" s="1" customFormat="1" ht="6.95" customHeight="1">
      <c r="B20" s="42"/>
      <c r="I20" s="164"/>
      <c r="L20" s="42"/>
    </row>
    <row r="21" spans="2:12" s="1" customFormat="1" ht="12" customHeight="1">
      <c r="B21" s="42"/>
      <c r="D21" s="162" t="s">
        <v>27</v>
      </c>
      <c r="I21" s="166" t="s">
        <v>24</v>
      </c>
      <c r="J21" s="33" t="str">
        <f>'Rekapitulace stavby'!AN13</f>
        <v>Vyplň údaj</v>
      </c>
      <c r="L21" s="42"/>
    </row>
    <row r="22" spans="2:12" s="1" customFormat="1" ht="18" customHeight="1">
      <c r="B22" s="42"/>
      <c r="E22" s="33" t="str">
        <f>'Rekapitulace stavby'!E14</f>
        <v>Vyplň údaj</v>
      </c>
      <c r="F22" s="138"/>
      <c r="G22" s="138"/>
      <c r="H22" s="138"/>
      <c r="I22" s="166" t="s">
        <v>26</v>
      </c>
      <c r="J22" s="33" t="str">
        <f>'Rekapitulace stavby'!AN14</f>
        <v>Vyplň údaj</v>
      </c>
      <c r="L22" s="42"/>
    </row>
    <row r="23" spans="2:12" s="1" customFormat="1" ht="6.95" customHeight="1">
      <c r="B23" s="42"/>
      <c r="I23" s="164"/>
      <c r="L23" s="42"/>
    </row>
    <row r="24" spans="2:12" s="1" customFormat="1" ht="12" customHeight="1">
      <c r="B24" s="42"/>
      <c r="D24" s="162" t="s">
        <v>29</v>
      </c>
      <c r="I24" s="166" t="s">
        <v>24</v>
      </c>
      <c r="J24" s="138" t="s">
        <v>1</v>
      </c>
      <c r="L24" s="42"/>
    </row>
    <row r="25" spans="2:12" s="1" customFormat="1" ht="18" customHeight="1">
      <c r="B25" s="42"/>
      <c r="E25" s="138" t="s">
        <v>30</v>
      </c>
      <c r="I25" s="166" t="s">
        <v>26</v>
      </c>
      <c r="J25" s="138" t="s">
        <v>1</v>
      </c>
      <c r="L25" s="42"/>
    </row>
    <row r="26" spans="2:12" s="1" customFormat="1" ht="6.95" customHeight="1">
      <c r="B26" s="42"/>
      <c r="I26" s="164"/>
      <c r="L26" s="42"/>
    </row>
    <row r="27" spans="2:12" s="1" customFormat="1" ht="12" customHeight="1">
      <c r="B27" s="42"/>
      <c r="D27" s="162" t="s">
        <v>32</v>
      </c>
      <c r="I27" s="166" t="s">
        <v>24</v>
      </c>
      <c r="J27" s="138" t="s">
        <v>1</v>
      </c>
      <c r="L27" s="42"/>
    </row>
    <row r="28" spans="2:12" s="1" customFormat="1" ht="18" customHeight="1">
      <c r="B28" s="42"/>
      <c r="E28" s="138" t="s">
        <v>20</v>
      </c>
      <c r="I28" s="166" t="s">
        <v>26</v>
      </c>
      <c r="J28" s="138" t="s">
        <v>1</v>
      </c>
      <c r="L28" s="42"/>
    </row>
    <row r="29" spans="2:12" s="1" customFormat="1" ht="6.95" customHeight="1">
      <c r="B29" s="42"/>
      <c r="I29" s="164"/>
      <c r="L29" s="42"/>
    </row>
    <row r="30" spans="2:12" s="1" customFormat="1" ht="12" customHeight="1">
      <c r="B30" s="42"/>
      <c r="D30" s="162" t="s">
        <v>33</v>
      </c>
      <c r="I30" s="164"/>
      <c r="L30" s="42"/>
    </row>
    <row r="31" spans="2:12" s="7" customFormat="1" ht="16.5" customHeight="1">
      <c r="B31" s="168"/>
      <c r="E31" s="169" t="s">
        <v>1</v>
      </c>
      <c r="F31" s="169"/>
      <c r="G31" s="169"/>
      <c r="H31" s="169"/>
      <c r="I31" s="170"/>
      <c r="L31" s="168"/>
    </row>
    <row r="32" spans="2:12" s="1" customFormat="1" ht="6.95" customHeight="1">
      <c r="B32" s="42"/>
      <c r="I32" s="164"/>
      <c r="L32" s="42"/>
    </row>
    <row r="33" spans="2:12" s="1" customFormat="1" ht="6.95" customHeight="1">
      <c r="B33" s="42"/>
      <c r="D33" s="80"/>
      <c r="E33" s="80"/>
      <c r="F33" s="80"/>
      <c r="G33" s="80"/>
      <c r="H33" s="80"/>
      <c r="I33" s="171"/>
      <c r="J33" s="80"/>
      <c r="K33" s="80"/>
      <c r="L33" s="42"/>
    </row>
    <row r="34" spans="2:12" s="1" customFormat="1" ht="14.4" customHeight="1">
      <c r="B34" s="42"/>
      <c r="D34" s="138" t="s">
        <v>142</v>
      </c>
      <c r="I34" s="164"/>
      <c r="J34" s="172">
        <f>J100</f>
        <v>0</v>
      </c>
      <c r="L34" s="42"/>
    </row>
    <row r="35" spans="2:12" s="1" customFormat="1" ht="14.4" customHeight="1">
      <c r="B35" s="42"/>
      <c r="D35" s="173" t="s">
        <v>131</v>
      </c>
      <c r="I35" s="164"/>
      <c r="J35" s="172">
        <f>J107</f>
        <v>0</v>
      </c>
      <c r="L35" s="42"/>
    </row>
    <row r="36" spans="2:12" s="1" customFormat="1" ht="25.4" customHeight="1">
      <c r="B36" s="42"/>
      <c r="D36" s="174" t="s">
        <v>36</v>
      </c>
      <c r="I36" s="164"/>
      <c r="J36" s="175">
        <f>ROUND(J34+J35,2)</f>
        <v>0</v>
      </c>
      <c r="L36" s="42"/>
    </row>
    <row r="37" spans="2:12" s="1" customFormat="1" ht="6.95" customHeight="1">
      <c r="B37" s="42"/>
      <c r="D37" s="80"/>
      <c r="E37" s="80"/>
      <c r="F37" s="80"/>
      <c r="G37" s="80"/>
      <c r="H37" s="80"/>
      <c r="I37" s="171"/>
      <c r="J37" s="80"/>
      <c r="K37" s="80"/>
      <c r="L37" s="42"/>
    </row>
    <row r="38" spans="2:12" s="1" customFormat="1" ht="14.4" customHeight="1">
      <c r="B38" s="42"/>
      <c r="F38" s="176" t="s">
        <v>38</v>
      </c>
      <c r="I38" s="177" t="s">
        <v>37</v>
      </c>
      <c r="J38" s="176" t="s">
        <v>39</v>
      </c>
      <c r="L38" s="42"/>
    </row>
    <row r="39" spans="2:12" s="1" customFormat="1" ht="14.4" customHeight="1">
      <c r="B39" s="42"/>
      <c r="D39" s="178" t="s">
        <v>40</v>
      </c>
      <c r="E39" s="162" t="s">
        <v>41</v>
      </c>
      <c r="F39" s="179">
        <f>ROUND((SUM(BE107:BE114)+SUM(BE138:BE183)),2)</f>
        <v>0</v>
      </c>
      <c r="I39" s="180">
        <v>0.21</v>
      </c>
      <c r="J39" s="179">
        <f>ROUND(((SUM(BE107:BE114)+SUM(BE138:BE183))*I39),2)</f>
        <v>0</v>
      </c>
      <c r="L39" s="42"/>
    </row>
    <row r="40" spans="2:12" s="1" customFormat="1" ht="14.4" customHeight="1">
      <c r="B40" s="42"/>
      <c r="E40" s="162" t="s">
        <v>42</v>
      </c>
      <c r="F40" s="179">
        <f>ROUND((SUM(BF107:BF114)+SUM(BF138:BF183)),2)</f>
        <v>0</v>
      </c>
      <c r="I40" s="180">
        <v>0.15</v>
      </c>
      <c r="J40" s="179">
        <f>ROUND(((SUM(BF107:BF114)+SUM(BF138:BF183))*I40),2)</f>
        <v>0</v>
      </c>
      <c r="L40" s="42"/>
    </row>
    <row r="41" spans="2:12" s="1" customFormat="1" ht="14.4" customHeight="1" hidden="1">
      <c r="B41" s="42"/>
      <c r="E41" s="162" t="s">
        <v>43</v>
      </c>
      <c r="F41" s="179">
        <f>ROUND((SUM(BG107:BG114)+SUM(BG138:BG183)),2)</f>
        <v>0</v>
      </c>
      <c r="I41" s="180">
        <v>0.21</v>
      </c>
      <c r="J41" s="179">
        <f>0</f>
        <v>0</v>
      </c>
      <c r="L41" s="42"/>
    </row>
    <row r="42" spans="2:12" s="1" customFormat="1" ht="14.4" customHeight="1" hidden="1">
      <c r="B42" s="42"/>
      <c r="E42" s="162" t="s">
        <v>44</v>
      </c>
      <c r="F42" s="179">
        <f>ROUND((SUM(BH107:BH114)+SUM(BH138:BH183)),2)</f>
        <v>0</v>
      </c>
      <c r="I42" s="180">
        <v>0.15</v>
      </c>
      <c r="J42" s="179">
        <f>0</f>
        <v>0</v>
      </c>
      <c r="L42" s="42"/>
    </row>
    <row r="43" spans="2:12" s="1" customFormat="1" ht="14.4" customHeight="1" hidden="1">
      <c r="B43" s="42"/>
      <c r="E43" s="162" t="s">
        <v>45</v>
      </c>
      <c r="F43" s="179">
        <f>ROUND((SUM(BI107:BI114)+SUM(BI138:BI183)),2)</f>
        <v>0</v>
      </c>
      <c r="I43" s="180">
        <v>0</v>
      </c>
      <c r="J43" s="179">
        <f>0</f>
        <v>0</v>
      </c>
      <c r="L43" s="42"/>
    </row>
    <row r="44" spans="2:12" s="1" customFormat="1" ht="6.95" customHeight="1">
      <c r="B44" s="42"/>
      <c r="I44" s="164"/>
      <c r="L44" s="42"/>
    </row>
    <row r="45" spans="2:12" s="1" customFormat="1" ht="25.4" customHeight="1">
      <c r="B45" s="42"/>
      <c r="C45" s="181"/>
      <c r="D45" s="182" t="s">
        <v>46</v>
      </c>
      <c r="E45" s="183"/>
      <c r="F45" s="183"/>
      <c r="G45" s="184" t="s">
        <v>47</v>
      </c>
      <c r="H45" s="185" t="s">
        <v>48</v>
      </c>
      <c r="I45" s="186"/>
      <c r="J45" s="187">
        <f>SUM(J36:J43)</f>
        <v>0</v>
      </c>
      <c r="K45" s="188"/>
      <c r="L45" s="42"/>
    </row>
    <row r="46" spans="2:12" s="1" customFormat="1" ht="14.4" customHeight="1">
      <c r="B46" s="42"/>
      <c r="I46" s="164"/>
      <c r="L46" s="42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ht="16.5" customHeight="1">
      <c r="B87" s="21"/>
      <c r="C87" s="22"/>
      <c r="D87" s="22"/>
      <c r="E87" s="203" t="s">
        <v>1158</v>
      </c>
      <c r="F87" s="22"/>
      <c r="G87" s="22"/>
      <c r="H87" s="22"/>
      <c r="I87" s="156"/>
      <c r="J87" s="22"/>
      <c r="K87" s="22"/>
      <c r="L87" s="20"/>
    </row>
    <row r="88" spans="2:12" ht="12" customHeight="1">
      <c r="B88" s="21"/>
      <c r="C88" s="32" t="s">
        <v>140</v>
      </c>
      <c r="D88" s="22"/>
      <c r="E88" s="22"/>
      <c r="F88" s="22"/>
      <c r="G88" s="22"/>
      <c r="H88" s="22"/>
      <c r="I88" s="156"/>
      <c r="J88" s="22"/>
      <c r="K88" s="22"/>
      <c r="L88" s="20"/>
    </row>
    <row r="89" spans="2:12" s="1" customFormat="1" ht="16.5" customHeight="1">
      <c r="B89" s="40"/>
      <c r="C89" s="41"/>
      <c r="D89" s="41"/>
      <c r="E89" s="326" t="s">
        <v>2722</v>
      </c>
      <c r="F89" s="41"/>
      <c r="G89" s="41"/>
      <c r="H89" s="41"/>
      <c r="I89" s="164"/>
      <c r="J89" s="41"/>
      <c r="K89" s="41"/>
      <c r="L89" s="42"/>
    </row>
    <row r="90" spans="2:12" s="1" customFormat="1" ht="12" customHeight="1">
      <c r="B90" s="40"/>
      <c r="C90" s="32" t="s">
        <v>2723</v>
      </c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6.5" customHeight="1">
      <c r="B91" s="40"/>
      <c r="C91" s="41"/>
      <c r="D91" s="41"/>
      <c r="E91" s="73" t="str">
        <f>E13</f>
        <v>03 - AV technika</v>
      </c>
      <c r="F91" s="41"/>
      <c r="G91" s="41"/>
      <c r="H91" s="41"/>
      <c r="I91" s="164"/>
      <c r="J91" s="41"/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2" customHeight="1">
      <c r="B93" s="40"/>
      <c r="C93" s="32" t="s">
        <v>19</v>
      </c>
      <c r="D93" s="41"/>
      <c r="E93" s="41"/>
      <c r="F93" s="27" t="str">
        <f>F16</f>
        <v xml:space="preserve"> </v>
      </c>
      <c r="G93" s="41"/>
      <c r="H93" s="41"/>
      <c r="I93" s="166" t="s">
        <v>21</v>
      </c>
      <c r="J93" s="76" t="str">
        <f>IF(J16="","",J16)</f>
        <v>4. 2. 2021</v>
      </c>
      <c r="K93" s="41"/>
      <c r="L93" s="42"/>
    </row>
    <row r="94" spans="2:12" s="1" customFormat="1" ht="6.95" customHeight="1">
      <c r="B94" s="40"/>
      <c r="C94" s="41"/>
      <c r="D94" s="41"/>
      <c r="E94" s="41"/>
      <c r="F94" s="41"/>
      <c r="G94" s="41"/>
      <c r="H94" s="41"/>
      <c r="I94" s="164"/>
      <c r="J94" s="41"/>
      <c r="K94" s="41"/>
      <c r="L94" s="42"/>
    </row>
    <row r="95" spans="2:12" s="1" customFormat="1" ht="15.15" customHeight="1">
      <c r="B95" s="40"/>
      <c r="C95" s="32" t="s">
        <v>23</v>
      </c>
      <c r="D95" s="41"/>
      <c r="E95" s="41"/>
      <c r="F95" s="27" t="str">
        <f>E19</f>
        <v>Agrico s.r.o.</v>
      </c>
      <c r="G95" s="41"/>
      <c r="H95" s="41"/>
      <c r="I95" s="166" t="s">
        <v>29</v>
      </c>
      <c r="J95" s="36" t="str">
        <f>E25</f>
        <v>PT atelier s.r.o.</v>
      </c>
      <c r="K95" s="41"/>
      <c r="L95" s="42"/>
    </row>
    <row r="96" spans="2:12" s="1" customFormat="1" ht="15.15" customHeight="1">
      <c r="B96" s="40"/>
      <c r="C96" s="32" t="s">
        <v>27</v>
      </c>
      <c r="D96" s="41"/>
      <c r="E96" s="41"/>
      <c r="F96" s="27" t="str">
        <f>IF(E22="","",E22)</f>
        <v>Vyplň údaj</v>
      </c>
      <c r="G96" s="41"/>
      <c r="H96" s="41"/>
      <c r="I96" s="166" t="s">
        <v>32</v>
      </c>
      <c r="J96" s="36" t="str">
        <f>E28</f>
        <v xml:space="preserve"> </v>
      </c>
      <c r="K96" s="41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12" s="1" customFormat="1" ht="29.25" customHeight="1">
      <c r="B98" s="40"/>
      <c r="C98" s="204" t="s">
        <v>144</v>
      </c>
      <c r="D98" s="154"/>
      <c r="E98" s="154"/>
      <c r="F98" s="154"/>
      <c r="G98" s="154"/>
      <c r="H98" s="154"/>
      <c r="I98" s="205"/>
      <c r="J98" s="206" t="s">
        <v>145</v>
      </c>
      <c r="K98" s="154"/>
      <c r="L98" s="42"/>
    </row>
    <row r="99" spans="2:12" s="1" customFormat="1" ht="10.3" customHeight="1">
      <c r="B99" s="40"/>
      <c r="C99" s="41"/>
      <c r="D99" s="41"/>
      <c r="E99" s="41"/>
      <c r="F99" s="41"/>
      <c r="G99" s="41"/>
      <c r="H99" s="41"/>
      <c r="I99" s="164"/>
      <c r="J99" s="41"/>
      <c r="K99" s="41"/>
      <c r="L99" s="42"/>
    </row>
    <row r="100" spans="2:47" s="1" customFormat="1" ht="22.8" customHeight="1">
      <c r="B100" s="40"/>
      <c r="C100" s="207" t="s">
        <v>146</v>
      </c>
      <c r="D100" s="41"/>
      <c r="E100" s="41"/>
      <c r="F100" s="41"/>
      <c r="G100" s="41"/>
      <c r="H100" s="41"/>
      <c r="I100" s="164"/>
      <c r="J100" s="107">
        <f>J138</f>
        <v>0</v>
      </c>
      <c r="K100" s="41"/>
      <c r="L100" s="42"/>
      <c r="AU100" s="17" t="s">
        <v>147</v>
      </c>
    </row>
    <row r="101" spans="2:12" s="8" customFormat="1" ht="24.95" customHeight="1">
      <c r="B101" s="208"/>
      <c r="C101" s="209"/>
      <c r="D101" s="210" t="s">
        <v>153</v>
      </c>
      <c r="E101" s="211"/>
      <c r="F101" s="211"/>
      <c r="G101" s="211"/>
      <c r="H101" s="211"/>
      <c r="I101" s="212"/>
      <c r="J101" s="213">
        <f>J139</f>
        <v>0</v>
      </c>
      <c r="K101" s="209"/>
      <c r="L101" s="214"/>
    </row>
    <row r="102" spans="2:12" s="9" customFormat="1" ht="19.9" customHeight="1">
      <c r="B102" s="215"/>
      <c r="C102" s="130"/>
      <c r="D102" s="216" t="s">
        <v>3172</v>
      </c>
      <c r="E102" s="217"/>
      <c r="F102" s="217"/>
      <c r="G102" s="217"/>
      <c r="H102" s="217"/>
      <c r="I102" s="218"/>
      <c r="J102" s="219">
        <f>J140</f>
        <v>0</v>
      </c>
      <c r="K102" s="130"/>
      <c r="L102" s="220"/>
    </row>
    <row r="103" spans="2:12" s="9" customFormat="1" ht="19.9" customHeight="1">
      <c r="B103" s="215"/>
      <c r="C103" s="130"/>
      <c r="D103" s="216" t="s">
        <v>3173</v>
      </c>
      <c r="E103" s="217"/>
      <c r="F103" s="217"/>
      <c r="G103" s="217"/>
      <c r="H103" s="217"/>
      <c r="I103" s="218"/>
      <c r="J103" s="219">
        <f>J151</f>
        <v>0</v>
      </c>
      <c r="K103" s="130"/>
      <c r="L103" s="220"/>
    </row>
    <row r="104" spans="2:12" s="9" customFormat="1" ht="19.9" customHeight="1">
      <c r="B104" s="215"/>
      <c r="C104" s="130"/>
      <c r="D104" s="216" t="s">
        <v>3174</v>
      </c>
      <c r="E104" s="217"/>
      <c r="F104" s="217"/>
      <c r="G104" s="217"/>
      <c r="H104" s="217"/>
      <c r="I104" s="218"/>
      <c r="J104" s="219">
        <f>J176</f>
        <v>0</v>
      </c>
      <c r="K104" s="130"/>
      <c r="L104" s="220"/>
    </row>
    <row r="105" spans="2:12" s="1" customFormat="1" ht="21.8" customHeight="1">
      <c r="B105" s="40"/>
      <c r="C105" s="41"/>
      <c r="D105" s="41"/>
      <c r="E105" s="41"/>
      <c r="F105" s="41"/>
      <c r="G105" s="41"/>
      <c r="H105" s="41"/>
      <c r="I105" s="164"/>
      <c r="J105" s="41"/>
      <c r="K105" s="41"/>
      <c r="L105" s="42"/>
    </row>
    <row r="106" spans="2:12" s="1" customFormat="1" ht="6.95" customHeight="1">
      <c r="B106" s="40"/>
      <c r="C106" s="41"/>
      <c r="D106" s="41"/>
      <c r="E106" s="41"/>
      <c r="F106" s="41"/>
      <c r="G106" s="41"/>
      <c r="H106" s="41"/>
      <c r="I106" s="164"/>
      <c r="J106" s="41"/>
      <c r="K106" s="41"/>
      <c r="L106" s="42"/>
    </row>
    <row r="107" spans="2:14" s="1" customFormat="1" ht="29.25" customHeight="1">
      <c r="B107" s="40"/>
      <c r="C107" s="207" t="s">
        <v>166</v>
      </c>
      <c r="D107" s="41"/>
      <c r="E107" s="41"/>
      <c r="F107" s="41"/>
      <c r="G107" s="41"/>
      <c r="H107" s="41"/>
      <c r="I107" s="164"/>
      <c r="J107" s="221">
        <f>ROUND(J108+J109+J110+J111+J112+J113,2)</f>
        <v>0</v>
      </c>
      <c r="K107" s="41"/>
      <c r="L107" s="42"/>
      <c r="N107" s="222" t="s">
        <v>40</v>
      </c>
    </row>
    <row r="108" spans="2:65" s="1" customFormat="1" ht="18" customHeight="1">
      <c r="B108" s="40"/>
      <c r="C108" s="41"/>
      <c r="D108" s="150" t="s">
        <v>167</v>
      </c>
      <c r="E108" s="145"/>
      <c r="F108" s="145"/>
      <c r="G108" s="41"/>
      <c r="H108" s="41"/>
      <c r="I108" s="164"/>
      <c r="J108" s="146">
        <v>0</v>
      </c>
      <c r="K108" s="41"/>
      <c r="L108" s="223"/>
      <c r="M108" s="164"/>
      <c r="N108" s="224" t="s">
        <v>42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225" t="s">
        <v>168</v>
      </c>
      <c r="AZ108" s="164"/>
      <c r="BA108" s="164"/>
      <c r="BB108" s="164"/>
      <c r="BC108" s="164"/>
      <c r="BD108" s="164"/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5" t="s">
        <v>85</v>
      </c>
      <c r="BK108" s="164"/>
      <c r="BL108" s="164"/>
      <c r="BM108" s="164"/>
    </row>
    <row r="109" spans="2:65" s="1" customFormat="1" ht="18" customHeight="1">
      <c r="B109" s="40"/>
      <c r="C109" s="41"/>
      <c r="D109" s="150" t="s">
        <v>169</v>
      </c>
      <c r="E109" s="145"/>
      <c r="F109" s="145"/>
      <c r="G109" s="41"/>
      <c r="H109" s="41"/>
      <c r="I109" s="164"/>
      <c r="J109" s="146">
        <v>0</v>
      </c>
      <c r="K109" s="41"/>
      <c r="L109" s="223"/>
      <c r="M109" s="164"/>
      <c r="N109" s="224" t="s">
        <v>42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225" t="s">
        <v>168</v>
      </c>
      <c r="AZ109" s="164"/>
      <c r="BA109" s="164"/>
      <c r="BB109" s="164"/>
      <c r="BC109" s="164"/>
      <c r="BD109" s="164"/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225" t="s">
        <v>85</v>
      </c>
      <c r="BK109" s="164"/>
      <c r="BL109" s="164"/>
      <c r="BM109" s="164"/>
    </row>
    <row r="110" spans="2:65" s="1" customFormat="1" ht="18" customHeight="1">
      <c r="B110" s="40"/>
      <c r="C110" s="41"/>
      <c r="D110" s="150" t="s">
        <v>170</v>
      </c>
      <c r="E110" s="145"/>
      <c r="F110" s="145"/>
      <c r="G110" s="41"/>
      <c r="H110" s="41"/>
      <c r="I110" s="164"/>
      <c r="J110" s="146">
        <v>0</v>
      </c>
      <c r="K110" s="41"/>
      <c r="L110" s="223"/>
      <c r="M110" s="164"/>
      <c r="N110" s="224" t="s">
        <v>42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225" t="s">
        <v>168</v>
      </c>
      <c r="AZ110" s="164"/>
      <c r="BA110" s="164"/>
      <c r="BB110" s="164"/>
      <c r="BC110" s="164"/>
      <c r="BD110" s="164"/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5" t="s">
        <v>85</v>
      </c>
      <c r="BK110" s="164"/>
      <c r="BL110" s="164"/>
      <c r="BM110" s="164"/>
    </row>
    <row r="111" spans="2:65" s="1" customFormat="1" ht="18" customHeight="1">
      <c r="B111" s="40"/>
      <c r="C111" s="41"/>
      <c r="D111" s="150" t="s">
        <v>171</v>
      </c>
      <c r="E111" s="145"/>
      <c r="F111" s="145"/>
      <c r="G111" s="41"/>
      <c r="H111" s="41"/>
      <c r="I111" s="164"/>
      <c r="J111" s="146">
        <v>0</v>
      </c>
      <c r="K111" s="41"/>
      <c r="L111" s="223"/>
      <c r="M111" s="164"/>
      <c r="N111" s="224" t="s">
        <v>42</v>
      </c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225" t="s">
        <v>168</v>
      </c>
      <c r="AZ111" s="164"/>
      <c r="BA111" s="164"/>
      <c r="BB111" s="164"/>
      <c r="BC111" s="164"/>
      <c r="BD111" s="164"/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5" t="s">
        <v>85</v>
      </c>
      <c r="BK111" s="164"/>
      <c r="BL111" s="164"/>
      <c r="BM111" s="164"/>
    </row>
    <row r="112" spans="2:65" s="1" customFormat="1" ht="18" customHeight="1">
      <c r="B112" s="40"/>
      <c r="C112" s="41"/>
      <c r="D112" s="150" t="s">
        <v>172</v>
      </c>
      <c r="E112" s="145"/>
      <c r="F112" s="145"/>
      <c r="G112" s="41"/>
      <c r="H112" s="41"/>
      <c r="I112" s="164"/>
      <c r="J112" s="146">
        <v>0</v>
      </c>
      <c r="K112" s="41"/>
      <c r="L112" s="223"/>
      <c r="M112" s="164"/>
      <c r="N112" s="224" t="s">
        <v>42</v>
      </c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225" t="s">
        <v>168</v>
      </c>
      <c r="AZ112" s="164"/>
      <c r="BA112" s="164"/>
      <c r="BB112" s="164"/>
      <c r="BC112" s="164"/>
      <c r="BD112" s="164"/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225" t="s">
        <v>85</v>
      </c>
      <c r="BK112" s="164"/>
      <c r="BL112" s="164"/>
      <c r="BM112" s="164"/>
    </row>
    <row r="113" spans="2:65" s="1" customFormat="1" ht="18" customHeight="1">
      <c r="B113" s="40"/>
      <c r="C113" s="41"/>
      <c r="D113" s="145" t="s">
        <v>173</v>
      </c>
      <c r="E113" s="41"/>
      <c r="F113" s="41"/>
      <c r="G113" s="41"/>
      <c r="H113" s="41"/>
      <c r="I113" s="164"/>
      <c r="J113" s="146">
        <f>ROUND(J34*T113,2)</f>
        <v>0</v>
      </c>
      <c r="K113" s="41"/>
      <c r="L113" s="223"/>
      <c r="M113" s="164"/>
      <c r="N113" s="224" t="s">
        <v>42</v>
      </c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225" t="s">
        <v>174</v>
      </c>
      <c r="AZ113" s="164"/>
      <c r="BA113" s="164"/>
      <c r="BB113" s="164"/>
      <c r="BC113" s="164"/>
      <c r="BD113" s="164"/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225" t="s">
        <v>85</v>
      </c>
      <c r="BK113" s="164"/>
      <c r="BL113" s="164"/>
      <c r="BM113" s="164"/>
    </row>
    <row r="114" spans="2:12" s="1" customFormat="1" ht="12">
      <c r="B114" s="40"/>
      <c r="C114" s="41"/>
      <c r="D114" s="41"/>
      <c r="E114" s="41"/>
      <c r="F114" s="41"/>
      <c r="G114" s="41"/>
      <c r="H114" s="41"/>
      <c r="I114" s="164"/>
      <c r="J114" s="41"/>
      <c r="K114" s="41"/>
      <c r="L114" s="42"/>
    </row>
    <row r="115" spans="2:12" s="1" customFormat="1" ht="29.25" customHeight="1">
      <c r="B115" s="40"/>
      <c r="C115" s="153" t="s">
        <v>136</v>
      </c>
      <c r="D115" s="154"/>
      <c r="E115" s="154"/>
      <c r="F115" s="154"/>
      <c r="G115" s="154"/>
      <c r="H115" s="154"/>
      <c r="I115" s="205"/>
      <c r="J115" s="155">
        <f>ROUND(J100+J107,2)</f>
        <v>0</v>
      </c>
      <c r="K115" s="154"/>
      <c r="L115" s="42"/>
    </row>
    <row r="116" spans="2:12" s="1" customFormat="1" ht="6.95" customHeight="1">
      <c r="B116" s="63"/>
      <c r="C116" s="64"/>
      <c r="D116" s="64"/>
      <c r="E116" s="64"/>
      <c r="F116" s="64"/>
      <c r="G116" s="64"/>
      <c r="H116" s="64"/>
      <c r="I116" s="199"/>
      <c r="J116" s="64"/>
      <c r="K116" s="64"/>
      <c r="L116" s="42"/>
    </row>
    <row r="120" spans="2:12" s="1" customFormat="1" ht="6.95" customHeight="1">
      <c r="B120" s="65"/>
      <c r="C120" s="66"/>
      <c r="D120" s="66"/>
      <c r="E120" s="66"/>
      <c r="F120" s="66"/>
      <c r="G120" s="66"/>
      <c r="H120" s="66"/>
      <c r="I120" s="202"/>
      <c r="J120" s="66"/>
      <c r="K120" s="66"/>
      <c r="L120" s="42"/>
    </row>
    <row r="121" spans="2:12" s="1" customFormat="1" ht="24.95" customHeight="1">
      <c r="B121" s="40"/>
      <c r="C121" s="23" t="s">
        <v>175</v>
      </c>
      <c r="D121" s="41"/>
      <c r="E121" s="41"/>
      <c r="F121" s="41"/>
      <c r="G121" s="41"/>
      <c r="H121" s="41"/>
      <c r="I121" s="164"/>
      <c r="J121" s="41"/>
      <c r="K121" s="41"/>
      <c r="L121" s="42"/>
    </row>
    <row r="122" spans="2:12" s="1" customFormat="1" ht="6.95" customHeight="1">
      <c r="B122" s="40"/>
      <c r="C122" s="41"/>
      <c r="D122" s="41"/>
      <c r="E122" s="41"/>
      <c r="F122" s="41"/>
      <c r="G122" s="41"/>
      <c r="H122" s="41"/>
      <c r="I122" s="164"/>
      <c r="J122" s="41"/>
      <c r="K122" s="41"/>
      <c r="L122" s="42"/>
    </row>
    <row r="123" spans="2:12" s="1" customFormat="1" ht="12" customHeight="1">
      <c r="B123" s="40"/>
      <c r="C123" s="32" t="s">
        <v>15</v>
      </c>
      <c r="D123" s="41"/>
      <c r="E123" s="41"/>
      <c r="F123" s="41"/>
      <c r="G123" s="41"/>
      <c r="H123" s="41"/>
      <c r="I123" s="164"/>
      <c r="J123" s="41"/>
      <c r="K123" s="41"/>
      <c r="L123" s="42"/>
    </row>
    <row r="124" spans="2:12" s="1" customFormat="1" ht="16.5" customHeight="1">
      <c r="B124" s="40"/>
      <c r="C124" s="41"/>
      <c r="D124" s="41"/>
      <c r="E124" s="203" t="str">
        <f>E7</f>
        <v>Stavební úpravy objektu 2 v obchodním areálu fy AGRICO v Týništi nad Orlicí</v>
      </c>
      <c r="F124" s="32"/>
      <c r="G124" s="32"/>
      <c r="H124" s="32"/>
      <c r="I124" s="164"/>
      <c r="J124" s="41"/>
      <c r="K124" s="41"/>
      <c r="L124" s="42"/>
    </row>
    <row r="125" spans="2:12" ht="12" customHeight="1">
      <c r="B125" s="21"/>
      <c r="C125" s="32" t="s">
        <v>138</v>
      </c>
      <c r="D125" s="22"/>
      <c r="E125" s="22"/>
      <c r="F125" s="22"/>
      <c r="G125" s="22"/>
      <c r="H125" s="22"/>
      <c r="I125" s="156"/>
      <c r="J125" s="22"/>
      <c r="K125" s="22"/>
      <c r="L125" s="20"/>
    </row>
    <row r="126" spans="2:12" ht="16.5" customHeight="1">
      <c r="B126" s="21"/>
      <c r="C126" s="22"/>
      <c r="D126" s="22"/>
      <c r="E126" s="203" t="s">
        <v>1158</v>
      </c>
      <c r="F126" s="22"/>
      <c r="G126" s="22"/>
      <c r="H126" s="22"/>
      <c r="I126" s="156"/>
      <c r="J126" s="22"/>
      <c r="K126" s="22"/>
      <c r="L126" s="20"/>
    </row>
    <row r="127" spans="2:12" ht="12" customHeight="1">
      <c r="B127" s="21"/>
      <c r="C127" s="32" t="s">
        <v>140</v>
      </c>
      <c r="D127" s="22"/>
      <c r="E127" s="22"/>
      <c r="F127" s="22"/>
      <c r="G127" s="22"/>
      <c r="H127" s="22"/>
      <c r="I127" s="156"/>
      <c r="J127" s="22"/>
      <c r="K127" s="22"/>
      <c r="L127" s="20"/>
    </row>
    <row r="128" spans="2:12" s="1" customFormat="1" ht="16.5" customHeight="1">
      <c r="B128" s="40"/>
      <c r="C128" s="41"/>
      <c r="D128" s="41"/>
      <c r="E128" s="326" t="s">
        <v>2722</v>
      </c>
      <c r="F128" s="41"/>
      <c r="G128" s="41"/>
      <c r="H128" s="41"/>
      <c r="I128" s="164"/>
      <c r="J128" s="41"/>
      <c r="K128" s="41"/>
      <c r="L128" s="42"/>
    </row>
    <row r="129" spans="2:12" s="1" customFormat="1" ht="12" customHeight="1">
      <c r="B129" s="40"/>
      <c r="C129" s="32" t="s">
        <v>2723</v>
      </c>
      <c r="D129" s="41"/>
      <c r="E129" s="41"/>
      <c r="F129" s="41"/>
      <c r="G129" s="41"/>
      <c r="H129" s="41"/>
      <c r="I129" s="164"/>
      <c r="J129" s="41"/>
      <c r="K129" s="41"/>
      <c r="L129" s="42"/>
    </row>
    <row r="130" spans="2:12" s="1" customFormat="1" ht="16.5" customHeight="1">
      <c r="B130" s="40"/>
      <c r="C130" s="41"/>
      <c r="D130" s="41"/>
      <c r="E130" s="73" t="str">
        <f>E13</f>
        <v>03 - AV technika</v>
      </c>
      <c r="F130" s="41"/>
      <c r="G130" s="41"/>
      <c r="H130" s="41"/>
      <c r="I130" s="164"/>
      <c r="J130" s="41"/>
      <c r="K130" s="41"/>
      <c r="L130" s="42"/>
    </row>
    <row r="131" spans="2:12" s="1" customFormat="1" ht="6.95" customHeight="1">
      <c r="B131" s="40"/>
      <c r="C131" s="41"/>
      <c r="D131" s="41"/>
      <c r="E131" s="41"/>
      <c r="F131" s="41"/>
      <c r="G131" s="41"/>
      <c r="H131" s="41"/>
      <c r="I131" s="164"/>
      <c r="J131" s="41"/>
      <c r="K131" s="41"/>
      <c r="L131" s="42"/>
    </row>
    <row r="132" spans="2:12" s="1" customFormat="1" ht="12" customHeight="1">
      <c r="B132" s="40"/>
      <c r="C132" s="32" t="s">
        <v>19</v>
      </c>
      <c r="D132" s="41"/>
      <c r="E132" s="41"/>
      <c r="F132" s="27" t="str">
        <f>F16</f>
        <v xml:space="preserve"> </v>
      </c>
      <c r="G132" s="41"/>
      <c r="H132" s="41"/>
      <c r="I132" s="166" t="s">
        <v>21</v>
      </c>
      <c r="J132" s="76" t="str">
        <f>IF(J16="","",J16)</f>
        <v>4. 2. 2021</v>
      </c>
      <c r="K132" s="41"/>
      <c r="L132" s="42"/>
    </row>
    <row r="133" spans="2:12" s="1" customFormat="1" ht="6.95" customHeight="1">
      <c r="B133" s="40"/>
      <c r="C133" s="41"/>
      <c r="D133" s="41"/>
      <c r="E133" s="41"/>
      <c r="F133" s="41"/>
      <c r="G133" s="41"/>
      <c r="H133" s="41"/>
      <c r="I133" s="164"/>
      <c r="J133" s="41"/>
      <c r="K133" s="41"/>
      <c r="L133" s="42"/>
    </row>
    <row r="134" spans="2:12" s="1" customFormat="1" ht="15.15" customHeight="1">
      <c r="B134" s="40"/>
      <c r="C134" s="32" t="s">
        <v>23</v>
      </c>
      <c r="D134" s="41"/>
      <c r="E134" s="41"/>
      <c r="F134" s="27" t="str">
        <f>E19</f>
        <v>Agrico s.r.o.</v>
      </c>
      <c r="G134" s="41"/>
      <c r="H134" s="41"/>
      <c r="I134" s="166" t="s">
        <v>29</v>
      </c>
      <c r="J134" s="36" t="str">
        <f>E25</f>
        <v>PT atelier s.r.o.</v>
      </c>
      <c r="K134" s="41"/>
      <c r="L134" s="42"/>
    </row>
    <row r="135" spans="2:12" s="1" customFormat="1" ht="15.15" customHeight="1">
      <c r="B135" s="40"/>
      <c r="C135" s="32" t="s">
        <v>27</v>
      </c>
      <c r="D135" s="41"/>
      <c r="E135" s="41"/>
      <c r="F135" s="27" t="str">
        <f>IF(E22="","",E22)</f>
        <v>Vyplň údaj</v>
      </c>
      <c r="G135" s="41"/>
      <c r="H135" s="41"/>
      <c r="I135" s="166" t="s">
        <v>32</v>
      </c>
      <c r="J135" s="36" t="str">
        <f>E28</f>
        <v xml:space="preserve"> </v>
      </c>
      <c r="K135" s="41"/>
      <c r="L135" s="42"/>
    </row>
    <row r="136" spans="2:12" s="1" customFormat="1" ht="10.3" customHeight="1">
      <c r="B136" s="40"/>
      <c r="C136" s="41"/>
      <c r="D136" s="41"/>
      <c r="E136" s="41"/>
      <c r="F136" s="41"/>
      <c r="G136" s="41"/>
      <c r="H136" s="41"/>
      <c r="I136" s="164"/>
      <c r="J136" s="41"/>
      <c r="K136" s="41"/>
      <c r="L136" s="42"/>
    </row>
    <row r="137" spans="2:20" s="10" customFormat="1" ht="29.25" customHeight="1">
      <c r="B137" s="227"/>
      <c r="C137" s="228" t="s">
        <v>176</v>
      </c>
      <c r="D137" s="229" t="s">
        <v>61</v>
      </c>
      <c r="E137" s="229" t="s">
        <v>57</v>
      </c>
      <c r="F137" s="229" t="s">
        <v>58</v>
      </c>
      <c r="G137" s="229" t="s">
        <v>177</v>
      </c>
      <c r="H137" s="229" t="s">
        <v>178</v>
      </c>
      <c r="I137" s="230" t="s">
        <v>179</v>
      </c>
      <c r="J137" s="231" t="s">
        <v>145</v>
      </c>
      <c r="K137" s="232" t="s">
        <v>180</v>
      </c>
      <c r="L137" s="233"/>
      <c r="M137" s="97" t="s">
        <v>1</v>
      </c>
      <c r="N137" s="98" t="s">
        <v>40</v>
      </c>
      <c r="O137" s="98" t="s">
        <v>181</v>
      </c>
      <c r="P137" s="98" t="s">
        <v>182</v>
      </c>
      <c r="Q137" s="98" t="s">
        <v>183</v>
      </c>
      <c r="R137" s="98" t="s">
        <v>184</v>
      </c>
      <c r="S137" s="98" t="s">
        <v>185</v>
      </c>
      <c r="T137" s="99" t="s">
        <v>186</v>
      </c>
    </row>
    <row r="138" spans="2:63" s="1" customFormat="1" ht="22.8" customHeight="1">
      <c r="B138" s="40"/>
      <c r="C138" s="104" t="s">
        <v>187</v>
      </c>
      <c r="D138" s="41"/>
      <c r="E138" s="41"/>
      <c r="F138" s="41"/>
      <c r="G138" s="41"/>
      <c r="H138" s="41"/>
      <c r="I138" s="164"/>
      <c r="J138" s="234">
        <f>BK138</f>
        <v>0</v>
      </c>
      <c r="K138" s="41"/>
      <c r="L138" s="42"/>
      <c r="M138" s="100"/>
      <c r="N138" s="101"/>
      <c r="O138" s="101"/>
      <c r="P138" s="235">
        <f>P139</f>
        <v>0</v>
      </c>
      <c r="Q138" s="101"/>
      <c r="R138" s="235">
        <f>R139</f>
        <v>0</v>
      </c>
      <c r="S138" s="101"/>
      <c r="T138" s="236">
        <f>T139</f>
        <v>0</v>
      </c>
      <c r="AT138" s="17" t="s">
        <v>75</v>
      </c>
      <c r="AU138" s="17" t="s">
        <v>147</v>
      </c>
      <c r="BK138" s="237">
        <f>BK139</f>
        <v>0</v>
      </c>
    </row>
    <row r="139" spans="2:63" s="11" customFormat="1" ht="25.9" customHeight="1">
      <c r="B139" s="238"/>
      <c r="C139" s="239"/>
      <c r="D139" s="240" t="s">
        <v>75</v>
      </c>
      <c r="E139" s="241" t="s">
        <v>316</v>
      </c>
      <c r="F139" s="241" t="s">
        <v>317</v>
      </c>
      <c r="G139" s="239"/>
      <c r="H139" s="239"/>
      <c r="I139" s="242"/>
      <c r="J139" s="243">
        <f>BK139</f>
        <v>0</v>
      </c>
      <c r="K139" s="239"/>
      <c r="L139" s="244"/>
      <c r="M139" s="245"/>
      <c r="N139" s="246"/>
      <c r="O139" s="246"/>
      <c r="P139" s="247">
        <f>P140+P151+P176</f>
        <v>0</v>
      </c>
      <c r="Q139" s="246"/>
      <c r="R139" s="247">
        <f>R140+R151+R176</f>
        <v>0</v>
      </c>
      <c r="S139" s="246"/>
      <c r="T139" s="248">
        <f>T140+T151+T176</f>
        <v>0</v>
      </c>
      <c r="AR139" s="249" t="s">
        <v>85</v>
      </c>
      <c r="AT139" s="250" t="s">
        <v>75</v>
      </c>
      <c r="AU139" s="250" t="s">
        <v>76</v>
      </c>
      <c r="AY139" s="249" t="s">
        <v>190</v>
      </c>
      <c r="BK139" s="251">
        <f>BK140+BK151+BK176</f>
        <v>0</v>
      </c>
    </row>
    <row r="140" spans="2:63" s="11" customFormat="1" ht="22.8" customHeight="1">
      <c r="B140" s="238"/>
      <c r="C140" s="239"/>
      <c r="D140" s="240" t="s">
        <v>75</v>
      </c>
      <c r="E140" s="252" t="s">
        <v>122</v>
      </c>
      <c r="F140" s="252" t="s">
        <v>3175</v>
      </c>
      <c r="G140" s="239"/>
      <c r="H140" s="239"/>
      <c r="I140" s="242"/>
      <c r="J140" s="253">
        <f>BK140</f>
        <v>0</v>
      </c>
      <c r="K140" s="239"/>
      <c r="L140" s="244"/>
      <c r="M140" s="245"/>
      <c r="N140" s="246"/>
      <c r="O140" s="246"/>
      <c r="P140" s="247">
        <f>SUM(P141:P150)</f>
        <v>0</v>
      </c>
      <c r="Q140" s="246"/>
      <c r="R140" s="247">
        <f>SUM(R141:R150)</f>
        <v>0</v>
      </c>
      <c r="S140" s="246"/>
      <c r="T140" s="248">
        <f>SUM(T141:T150)</f>
        <v>0</v>
      </c>
      <c r="AR140" s="249" t="s">
        <v>83</v>
      </c>
      <c r="AT140" s="250" t="s">
        <v>75</v>
      </c>
      <c r="AU140" s="250" t="s">
        <v>83</v>
      </c>
      <c r="AY140" s="249" t="s">
        <v>190</v>
      </c>
      <c r="BK140" s="251">
        <f>SUM(BK141:BK150)</f>
        <v>0</v>
      </c>
    </row>
    <row r="141" spans="2:65" s="1" customFormat="1" ht="60" customHeight="1">
      <c r="B141" s="40"/>
      <c r="C141" s="299" t="s">
        <v>83</v>
      </c>
      <c r="D141" s="299" t="s">
        <v>206</v>
      </c>
      <c r="E141" s="300" t="s">
        <v>3176</v>
      </c>
      <c r="F141" s="301" t="s">
        <v>3177</v>
      </c>
      <c r="G141" s="302" t="s">
        <v>552</v>
      </c>
      <c r="H141" s="303">
        <v>1</v>
      </c>
      <c r="I141" s="304"/>
      <c r="J141" s="305">
        <f>ROUND(I141*H141,2)</f>
        <v>0</v>
      </c>
      <c r="K141" s="301" t="s">
        <v>1</v>
      </c>
      <c r="L141" s="306"/>
      <c r="M141" s="307" t="s">
        <v>1</v>
      </c>
      <c r="N141" s="308" t="s">
        <v>41</v>
      </c>
      <c r="O141" s="88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AR141" s="265" t="s">
        <v>209</v>
      </c>
      <c r="AT141" s="265" t="s">
        <v>206</v>
      </c>
      <c r="AU141" s="265" t="s">
        <v>85</v>
      </c>
      <c r="AY141" s="17" t="s">
        <v>190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83</v>
      </c>
      <c r="BK141" s="149">
        <f>ROUND(I141*H141,2)</f>
        <v>0</v>
      </c>
      <c r="BL141" s="17" t="s">
        <v>197</v>
      </c>
      <c r="BM141" s="265" t="s">
        <v>3178</v>
      </c>
    </row>
    <row r="142" spans="2:65" s="1" customFormat="1" ht="24" customHeight="1">
      <c r="B142" s="40"/>
      <c r="C142" s="254" t="s">
        <v>85</v>
      </c>
      <c r="D142" s="254" t="s">
        <v>193</v>
      </c>
      <c r="E142" s="255" t="s">
        <v>3179</v>
      </c>
      <c r="F142" s="256" t="s">
        <v>3180</v>
      </c>
      <c r="G142" s="257" t="s">
        <v>267</v>
      </c>
      <c r="H142" s="258">
        <v>1</v>
      </c>
      <c r="I142" s="259"/>
      <c r="J142" s="260">
        <f>ROUND(I142*H142,2)</f>
        <v>0</v>
      </c>
      <c r="K142" s="256" t="s">
        <v>1</v>
      </c>
      <c r="L142" s="42"/>
      <c r="M142" s="261" t="s">
        <v>1</v>
      </c>
      <c r="N142" s="262" t="s">
        <v>41</v>
      </c>
      <c r="O142" s="88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AR142" s="265" t="s">
        <v>197</v>
      </c>
      <c r="AT142" s="265" t="s">
        <v>193</v>
      </c>
      <c r="AU142" s="265" t="s">
        <v>85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197</v>
      </c>
      <c r="BM142" s="265" t="s">
        <v>3181</v>
      </c>
    </row>
    <row r="143" spans="2:65" s="1" customFormat="1" ht="24" customHeight="1">
      <c r="B143" s="40"/>
      <c r="C143" s="299" t="s">
        <v>120</v>
      </c>
      <c r="D143" s="299" t="s">
        <v>206</v>
      </c>
      <c r="E143" s="300" t="s">
        <v>3182</v>
      </c>
      <c r="F143" s="301" t="s">
        <v>3183</v>
      </c>
      <c r="G143" s="302" t="s">
        <v>267</v>
      </c>
      <c r="H143" s="303">
        <v>1</v>
      </c>
      <c r="I143" s="304"/>
      <c r="J143" s="305">
        <f>ROUND(I143*H143,2)</f>
        <v>0</v>
      </c>
      <c r="K143" s="301" t="s">
        <v>1</v>
      </c>
      <c r="L143" s="306"/>
      <c r="M143" s="307" t="s">
        <v>1</v>
      </c>
      <c r="N143" s="308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209</v>
      </c>
      <c r="AT143" s="265" t="s">
        <v>206</v>
      </c>
      <c r="AU143" s="265" t="s">
        <v>85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3184</v>
      </c>
    </row>
    <row r="144" spans="2:65" s="1" customFormat="1" ht="16.5" customHeight="1">
      <c r="B144" s="40"/>
      <c r="C144" s="254" t="s">
        <v>197</v>
      </c>
      <c r="D144" s="254" t="s">
        <v>193</v>
      </c>
      <c r="E144" s="255" t="s">
        <v>3185</v>
      </c>
      <c r="F144" s="256" t="s">
        <v>3186</v>
      </c>
      <c r="G144" s="257" t="s">
        <v>552</v>
      </c>
      <c r="H144" s="258">
        <v>1</v>
      </c>
      <c r="I144" s="259"/>
      <c r="J144" s="260">
        <f>ROUND(I144*H144,2)</f>
        <v>0</v>
      </c>
      <c r="K144" s="256" t="s">
        <v>1</v>
      </c>
      <c r="L144" s="42"/>
      <c r="M144" s="261" t="s">
        <v>1</v>
      </c>
      <c r="N144" s="262" t="s">
        <v>41</v>
      </c>
      <c r="O144" s="88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65" t="s">
        <v>197</v>
      </c>
      <c r="AT144" s="265" t="s">
        <v>193</v>
      </c>
      <c r="AU144" s="265" t="s">
        <v>85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197</v>
      </c>
      <c r="BM144" s="265" t="s">
        <v>3187</v>
      </c>
    </row>
    <row r="145" spans="2:65" s="1" customFormat="1" ht="36" customHeight="1">
      <c r="B145" s="40"/>
      <c r="C145" s="299" t="s">
        <v>228</v>
      </c>
      <c r="D145" s="299" t="s">
        <v>206</v>
      </c>
      <c r="E145" s="300" t="s">
        <v>3188</v>
      </c>
      <c r="F145" s="301" t="s">
        <v>3189</v>
      </c>
      <c r="G145" s="302" t="s">
        <v>267</v>
      </c>
      <c r="H145" s="303">
        <v>4</v>
      </c>
      <c r="I145" s="304"/>
      <c r="J145" s="305">
        <f>ROUND(I145*H145,2)</f>
        <v>0</v>
      </c>
      <c r="K145" s="301" t="s">
        <v>1</v>
      </c>
      <c r="L145" s="306"/>
      <c r="M145" s="307" t="s">
        <v>1</v>
      </c>
      <c r="N145" s="308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209</v>
      </c>
      <c r="AT145" s="265" t="s">
        <v>206</v>
      </c>
      <c r="AU145" s="265" t="s">
        <v>85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3190</v>
      </c>
    </row>
    <row r="146" spans="2:65" s="1" customFormat="1" ht="16.5" customHeight="1">
      <c r="B146" s="40"/>
      <c r="C146" s="299" t="s">
        <v>191</v>
      </c>
      <c r="D146" s="299" t="s">
        <v>206</v>
      </c>
      <c r="E146" s="300" t="s">
        <v>3191</v>
      </c>
      <c r="F146" s="301" t="s">
        <v>3192</v>
      </c>
      <c r="G146" s="302" t="s">
        <v>267</v>
      </c>
      <c r="H146" s="303">
        <v>2</v>
      </c>
      <c r="I146" s="304"/>
      <c r="J146" s="305">
        <f>ROUND(I146*H146,2)</f>
        <v>0</v>
      </c>
      <c r="K146" s="301" t="s">
        <v>1</v>
      </c>
      <c r="L146" s="306"/>
      <c r="M146" s="307" t="s">
        <v>1</v>
      </c>
      <c r="N146" s="308" t="s">
        <v>41</v>
      </c>
      <c r="O146" s="88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AR146" s="265" t="s">
        <v>209</v>
      </c>
      <c r="AT146" s="265" t="s">
        <v>206</v>
      </c>
      <c r="AU146" s="265" t="s">
        <v>85</v>
      </c>
      <c r="AY146" s="17" t="s">
        <v>190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83</v>
      </c>
      <c r="BK146" s="149">
        <f>ROUND(I146*H146,2)</f>
        <v>0</v>
      </c>
      <c r="BL146" s="17" t="s">
        <v>197</v>
      </c>
      <c r="BM146" s="265" t="s">
        <v>3193</v>
      </c>
    </row>
    <row r="147" spans="2:65" s="1" customFormat="1" ht="16.5" customHeight="1">
      <c r="B147" s="40"/>
      <c r="C147" s="299" t="s">
        <v>251</v>
      </c>
      <c r="D147" s="299" t="s">
        <v>206</v>
      </c>
      <c r="E147" s="300" t="s">
        <v>3194</v>
      </c>
      <c r="F147" s="301" t="s">
        <v>3195</v>
      </c>
      <c r="G147" s="302" t="s">
        <v>267</v>
      </c>
      <c r="H147" s="303">
        <v>1</v>
      </c>
      <c r="I147" s="304"/>
      <c r="J147" s="305">
        <f>ROUND(I147*H147,2)</f>
        <v>0</v>
      </c>
      <c r="K147" s="301" t="s">
        <v>1</v>
      </c>
      <c r="L147" s="306"/>
      <c r="M147" s="307" t="s">
        <v>1</v>
      </c>
      <c r="N147" s="308" t="s">
        <v>41</v>
      </c>
      <c r="O147" s="88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AR147" s="265" t="s">
        <v>209</v>
      </c>
      <c r="AT147" s="265" t="s">
        <v>206</v>
      </c>
      <c r="AU147" s="265" t="s">
        <v>85</v>
      </c>
      <c r="AY147" s="17" t="s">
        <v>190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83</v>
      </c>
      <c r="BK147" s="149">
        <f>ROUND(I147*H147,2)</f>
        <v>0</v>
      </c>
      <c r="BL147" s="17" t="s">
        <v>197</v>
      </c>
      <c r="BM147" s="265" t="s">
        <v>3196</v>
      </c>
    </row>
    <row r="148" spans="2:65" s="1" customFormat="1" ht="16.5" customHeight="1">
      <c r="B148" s="40"/>
      <c r="C148" s="299" t="s">
        <v>209</v>
      </c>
      <c r="D148" s="299" t="s">
        <v>206</v>
      </c>
      <c r="E148" s="300" t="s">
        <v>3197</v>
      </c>
      <c r="F148" s="301" t="s">
        <v>3198</v>
      </c>
      <c r="G148" s="302" t="s">
        <v>267</v>
      </c>
      <c r="H148" s="303">
        <v>4</v>
      </c>
      <c r="I148" s="304"/>
      <c r="J148" s="305">
        <f>ROUND(I148*H148,2)</f>
        <v>0</v>
      </c>
      <c r="K148" s="301" t="s">
        <v>1</v>
      </c>
      <c r="L148" s="306"/>
      <c r="M148" s="307" t="s">
        <v>1</v>
      </c>
      <c r="N148" s="308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209</v>
      </c>
      <c r="AT148" s="265" t="s">
        <v>206</v>
      </c>
      <c r="AU148" s="265" t="s">
        <v>85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197</v>
      </c>
      <c r="BM148" s="265" t="s">
        <v>3199</v>
      </c>
    </row>
    <row r="149" spans="2:65" s="1" customFormat="1" ht="16.5" customHeight="1">
      <c r="B149" s="40"/>
      <c r="C149" s="299" t="s">
        <v>249</v>
      </c>
      <c r="D149" s="299" t="s">
        <v>206</v>
      </c>
      <c r="E149" s="300" t="s">
        <v>3200</v>
      </c>
      <c r="F149" s="301" t="s">
        <v>3201</v>
      </c>
      <c r="G149" s="302" t="s">
        <v>267</v>
      </c>
      <c r="H149" s="303">
        <v>1</v>
      </c>
      <c r="I149" s="304"/>
      <c r="J149" s="305">
        <f>ROUND(I149*H149,2)</f>
        <v>0</v>
      </c>
      <c r="K149" s="301" t="s">
        <v>1</v>
      </c>
      <c r="L149" s="306"/>
      <c r="M149" s="307" t="s">
        <v>1</v>
      </c>
      <c r="N149" s="308" t="s">
        <v>41</v>
      </c>
      <c r="O149" s="88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AR149" s="265" t="s">
        <v>209</v>
      </c>
      <c r="AT149" s="265" t="s">
        <v>206</v>
      </c>
      <c r="AU149" s="265" t="s">
        <v>85</v>
      </c>
      <c r="AY149" s="17" t="s">
        <v>190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83</v>
      </c>
      <c r="BK149" s="149">
        <f>ROUND(I149*H149,2)</f>
        <v>0</v>
      </c>
      <c r="BL149" s="17" t="s">
        <v>197</v>
      </c>
      <c r="BM149" s="265" t="s">
        <v>3202</v>
      </c>
    </row>
    <row r="150" spans="2:65" s="1" customFormat="1" ht="24" customHeight="1">
      <c r="B150" s="40"/>
      <c r="C150" s="254" t="s">
        <v>264</v>
      </c>
      <c r="D150" s="254" t="s">
        <v>193</v>
      </c>
      <c r="E150" s="255" t="s">
        <v>2908</v>
      </c>
      <c r="F150" s="256" t="s">
        <v>2909</v>
      </c>
      <c r="G150" s="257" t="s">
        <v>361</v>
      </c>
      <c r="H150" s="258">
        <v>6</v>
      </c>
      <c r="I150" s="259"/>
      <c r="J150" s="260">
        <f>ROUND(I150*H150,2)</f>
        <v>0</v>
      </c>
      <c r="K150" s="256" t="s">
        <v>1</v>
      </c>
      <c r="L150" s="42"/>
      <c r="M150" s="261" t="s">
        <v>1</v>
      </c>
      <c r="N150" s="262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197</v>
      </c>
      <c r="AT150" s="265" t="s">
        <v>193</v>
      </c>
      <c r="AU150" s="265" t="s">
        <v>85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197</v>
      </c>
      <c r="BM150" s="265" t="s">
        <v>3203</v>
      </c>
    </row>
    <row r="151" spans="2:63" s="11" customFormat="1" ht="22.8" customHeight="1">
      <c r="B151" s="238"/>
      <c r="C151" s="239"/>
      <c r="D151" s="240" t="s">
        <v>75</v>
      </c>
      <c r="E151" s="252" t="s">
        <v>125</v>
      </c>
      <c r="F151" s="252" t="s">
        <v>3204</v>
      </c>
      <c r="G151" s="239"/>
      <c r="H151" s="239"/>
      <c r="I151" s="242"/>
      <c r="J151" s="253">
        <f>BK151</f>
        <v>0</v>
      </c>
      <c r="K151" s="239"/>
      <c r="L151" s="244"/>
      <c r="M151" s="245"/>
      <c r="N151" s="246"/>
      <c r="O151" s="246"/>
      <c r="P151" s="247">
        <f>SUM(P152:P175)</f>
        <v>0</v>
      </c>
      <c r="Q151" s="246"/>
      <c r="R151" s="247">
        <f>SUM(R152:R175)</f>
        <v>0</v>
      </c>
      <c r="S151" s="246"/>
      <c r="T151" s="248">
        <f>SUM(T152:T175)</f>
        <v>0</v>
      </c>
      <c r="AR151" s="249" t="s">
        <v>83</v>
      </c>
      <c r="AT151" s="250" t="s">
        <v>75</v>
      </c>
      <c r="AU151" s="250" t="s">
        <v>83</v>
      </c>
      <c r="AY151" s="249" t="s">
        <v>190</v>
      </c>
      <c r="BK151" s="251">
        <f>SUM(BK152:BK175)</f>
        <v>0</v>
      </c>
    </row>
    <row r="152" spans="2:65" s="1" customFormat="1" ht="72" customHeight="1">
      <c r="B152" s="40"/>
      <c r="C152" s="299" t="s">
        <v>270</v>
      </c>
      <c r="D152" s="299" t="s">
        <v>206</v>
      </c>
      <c r="E152" s="300" t="s">
        <v>3205</v>
      </c>
      <c r="F152" s="301" t="s">
        <v>3206</v>
      </c>
      <c r="G152" s="302" t="s">
        <v>552</v>
      </c>
      <c r="H152" s="303">
        <v>1</v>
      </c>
      <c r="I152" s="304"/>
      <c r="J152" s="305">
        <f>ROUND(I152*H152,2)</f>
        <v>0</v>
      </c>
      <c r="K152" s="301" t="s">
        <v>1</v>
      </c>
      <c r="L152" s="306"/>
      <c r="M152" s="307" t="s">
        <v>1</v>
      </c>
      <c r="N152" s="308" t="s">
        <v>41</v>
      </c>
      <c r="O152" s="88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AR152" s="265" t="s">
        <v>209</v>
      </c>
      <c r="AT152" s="265" t="s">
        <v>206</v>
      </c>
      <c r="AU152" s="265" t="s">
        <v>85</v>
      </c>
      <c r="AY152" s="17" t="s">
        <v>190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83</v>
      </c>
      <c r="BK152" s="149">
        <f>ROUND(I152*H152,2)</f>
        <v>0</v>
      </c>
      <c r="BL152" s="17" t="s">
        <v>197</v>
      </c>
      <c r="BM152" s="265" t="s">
        <v>3207</v>
      </c>
    </row>
    <row r="153" spans="2:65" s="1" customFormat="1" ht="60" customHeight="1">
      <c r="B153" s="40"/>
      <c r="C153" s="299" t="s">
        <v>279</v>
      </c>
      <c r="D153" s="299" t="s">
        <v>206</v>
      </c>
      <c r="E153" s="300" t="s">
        <v>3208</v>
      </c>
      <c r="F153" s="301" t="s">
        <v>3209</v>
      </c>
      <c r="G153" s="302" t="s">
        <v>552</v>
      </c>
      <c r="H153" s="303">
        <v>1</v>
      </c>
      <c r="I153" s="304"/>
      <c r="J153" s="305">
        <f>ROUND(I153*H153,2)</f>
        <v>0</v>
      </c>
      <c r="K153" s="301" t="s">
        <v>1</v>
      </c>
      <c r="L153" s="306"/>
      <c r="M153" s="307" t="s">
        <v>1</v>
      </c>
      <c r="N153" s="308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209</v>
      </c>
      <c r="AT153" s="265" t="s">
        <v>206</v>
      </c>
      <c r="AU153" s="265" t="s">
        <v>85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197</v>
      </c>
      <c r="BM153" s="265" t="s">
        <v>3210</v>
      </c>
    </row>
    <row r="154" spans="2:65" s="1" customFormat="1" ht="24" customHeight="1">
      <c r="B154" s="40"/>
      <c r="C154" s="254" t="s">
        <v>286</v>
      </c>
      <c r="D154" s="254" t="s">
        <v>193</v>
      </c>
      <c r="E154" s="255" t="s">
        <v>3211</v>
      </c>
      <c r="F154" s="256" t="s">
        <v>3212</v>
      </c>
      <c r="G154" s="257" t="s">
        <v>267</v>
      </c>
      <c r="H154" s="258">
        <v>1</v>
      </c>
      <c r="I154" s="259"/>
      <c r="J154" s="260">
        <f>ROUND(I154*H154,2)</f>
        <v>0</v>
      </c>
      <c r="K154" s="256" t="s">
        <v>1</v>
      </c>
      <c r="L154" s="42"/>
      <c r="M154" s="261" t="s">
        <v>1</v>
      </c>
      <c r="N154" s="262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197</v>
      </c>
      <c r="AT154" s="265" t="s">
        <v>193</v>
      </c>
      <c r="AU154" s="265" t="s">
        <v>85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197</v>
      </c>
      <c r="BM154" s="265" t="s">
        <v>3213</v>
      </c>
    </row>
    <row r="155" spans="2:65" s="1" customFormat="1" ht="60" customHeight="1">
      <c r="B155" s="40"/>
      <c r="C155" s="299" t="s">
        <v>293</v>
      </c>
      <c r="D155" s="299" t="s">
        <v>206</v>
      </c>
      <c r="E155" s="300" t="s">
        <v>3214</v>
      </c>
      <c r="F155" s="301" t="s">
        <v>3215</v>
      </c>
      <c r="G155" s="302" t="s">
        <v>3216</v>
      </c>
      <c r="H155" s="303">
        <v>2</v>
      </c>
      <c r="I155" s="304"/>
      <c r="J155" s="305">
        <f>ROUND(I155*H155,2)</f>
        <v>0</v>
      </c>
      <c r="K155" s="301" t="s">
        <v>1</v>
      </c>
      <c r="L155" s="306"/>
      <c r="M155" s="307" t="s">
        <v>1</v>
      </c>
      <c r="N155" s="308" t="s">
        <v>41</v>
      </c>
      <c r="O155" s="88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AR155" s="265" t="s">
        <v>209</v>
      </c>
      <c r="AT155" s="265" t="s">
        <v>206</v>
      </c>
      <c r="AU155" s="265" t="s">
        <v>85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197</v>
      </c>
      <c r="BM155" s="265" t="s">
        <v>3217</v>
      </c>
    </row>
    <row r="156" spans="2:65" s="1" customFormat="1" ht="16.5" customHeight="1">
      <c r="B156" s="40"/>
      <c r="C156" s="254" t="s">
        <v>8</v>
      </c>
      <c r="D156" s="254" t="s">
        <v>193</v>
      </c>
      <c r="E156" s="255" t="s">
        <v>3218</v>
      </c>
      <c r="F156" s="256" t="s">
        <v>3219</v>
      </c>
      <c r="G156" s="257" t="s">
        <v>267</v>
      </c>
      <c r="H156" s="258">
        <v>4</v>
      </c>
      <c r="I156" s="259"/>
      <c r="J156" s="260">
        <f>ROUND(I156*H156,2)</f>
        <v>0</v>
      </c>
      <c r="K156" s="256" t="s">
        <v>1</v>
      </c>
      <c r="L156" s="42"/>
      <c r="M156" s="261" t="s">
        <v>1</v>
      </c>
      <c r="N156" s="262" t="s">
        <v>41</v>
      </c>
      <c r="O156" s="88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AR156" s="265" t="s">
        <v>197</v>
      </c>
      <c r="AT156" s="265" t="s">
        <v>193</v>
      </c>
      <c r="AU156" s="265" t="s">
        <v>85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197</v>
      </c>
      <c r="BM156" s="265" t="s">
        <v>3220</v>
      </c>
    </row>
    <row r="157" spans="2:65" s="1" customFormat="1" ht="60" customHeight="1">
      <c r="B157" s="40"/>
      <c r="C157" s="299" t="s">
        <v>301</v>
      </c>
      <c r="D157" s="299" t="s">
        <v>206</v>
      </c>
      <c r="E157" s="300" t="s">
        <v>3221</v>
      </c>
      <c r="F157" s="301" t="s">
        <v>3222</v>
      </c>
      <c r="G157" s="302" t="s">
        <v>361</v>
      </c>
      <c r="H157" s="303">
        <v>50</v>
      </c>
      <c r="I157" s="304"/>
      <c r="J157" s="305">
        <f>ROUND(I157*H157,2)</f>
        <v>0</v>
      </c>
      <c r="K157" s="301" t="s">
        <v>1</v>
      </c>
      <c r="L157" s="306"/>
      <c r="M157" s="307" t="s">
        <v>1</v>
      </c>
      <c r="N157" s="308" t="s">
        <v>41</v>
      </c>
      <c r="O157" s="88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AR157" s="265" t="s">
        <v>209</v>
      </c>
      <c r="AT157" s="265" t="s">
        <v>206</v>
      </c>
      <c r="AU157" s="265" t="s">
        <v>85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197</v>
      </c>
      <c r="BM157" s="265" t="s">
        <v>3223</v>
      </c>
    </row>
    <row r="158" spans="2:65" s="1" customFormat="1" ht="24" customHeight="1">
      <c r="B158" s="40"/>
      <c r="C158" s="254" t="s">
        <v>306</v>
      </c>
      <c r="D158" s="254" t="s">
        <v>193</v>
      </c>
      <c r="E158" s="255" t="s">
        <v>2855</v>
      </c>
      <c r="F158" s="256" t="s">
        <v>2856</v>
      </c>
      <c r="G158" s="257" t="s">
        <v>361</v>
      </c>
      <c r="H158" s="258">
        <v>50</v>
      </c>
      <c r="I158" s="259"/>
      <c r="J158" s="260">
        <f>ROUND(I158*H158,2)</f>
        <v>0</v>
      </c>
      <c r="K158" s="256" t="s">
        <v>1</v>
      </c>
      <c r="L158" s="42"/>
      <c r="M158" s="261" t="s">
        <v>1</v>
      </c>
      <c r="N158" s="262" t="s">
        <v>41</v>
      </c>
      <c r="O158" s="88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AR158" s="265" t="s">
        <v>197</v>
      </c>
      <c r="AT158" s="265" t="s">
        <v>193</v>
      </c>
      <c r="AU158" s="265" t="s">
        <v>85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197</v>
      </c>
      <c r="BM158" s="265" t="s">
        <v>3224</v>
      </c>
    </row>
    <row r="159" spans="2:65" s="1" customFormat="1" ht="60" customHeight="1">
      <c r="B159" s="40"/>
      <c r="C159" s="299" t="s">
        <v>312</v>
      </c>
      <c r="D159" s="299" t="s">
        <v>206</v>
      </c>
      <c r="E159" s="300" t="s">
        <v>3225</v>
      </c>
      <c r="F159" s="301" t="s">
        <v>3177</v>
      </c>
      <c r="G159" s="302" t="s">
        <v>552</v>
      </c>
      <c r="H159" s="303">
        <v>1</v>
      </c>
      <c r="I159" s="304"/>
      <c r="J159" s="305">
        <f>ROUND(I159*H159,2)</f>
        <v>0</v>
      </c>
      <c r="K159" s="301" t="s">
        <v>1</v>
      </c>
      <c r="L159" s="306"/>
      <c r="M159" s="307" t="s">
        <v>1</v>
      </c>
      <c r="N159" s="308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209</v>
      </c>
      <c r="AT159" s="265" t="s">
        <v>206</v>
      </c>
      <c r="AU159" s="265" t="s">
        <v>85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197</v>
      </c>
      <c r="BM159" s="265" t="s">
        <v>3226</v>
      </c>
    </row>
    <row r="160" spans="2:65" s="1" customFormat="1" ht="60" customHeight="1">
      <c r="B160" s="40"/>
      <c r="C160" s="299" t="s">
        <v>320</v>
      </c>
      <c r="D160" s="299" t="s">
        <v>206</v>
      </c>
      <c r="E160" s="300" t="s">
        <v>3176</v>
      </c>
      <c r="F160" s="301" t="s">
        <v>3177</v>
      </c>
      <c r="G160" s="302" t="s">
        <v>552</v>
      </c>
      <c r="H160" s="303">
        <v>1</v>
      </c>
      <c r="I160" s="304"/>
      <c r="J160" s="305">
        <f>ROUND(I160*H160,2)</f>
        <v>0</v>
      </c>
      <c r="K160" s="301" t="s">
        <v>1</v>
      </c>
      <c r="L160" s="306"/>
      <c r="M160" s="307" t="s">
        <v>1</v>
      </c>
      <c r="N160" s="308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209</v>
      </c>
      <c r="AT160" s="265" t="s">
        <v>206</v>
      </c>
      <c r="AU160" s="265" t="s">
        <v>85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197</v>
      </c>
      <c r="BM160" s="265" t="s">
        <v>3227</v>
      </c>
    </row>
    <row r="161" spans="2:65" s="1" customFormat="1" ht="24" customHeight="1">
      <c r="B161" s="40"/>
      <c r="C161" s="254" t="s">
        <v>325</v>
      </c>
      <c r="D161" s="254" t="s">
        <v>193</v>
      </c>
      <c r="E161" s="255" t="s">
        <v>3179</v>
      </c>
      <c r="F161" s="256" t="s">
        <v>3180</v>
      </c>
      <c r="G161" s="257" t="s">
        <v>267</v>
      </c>
      <c r="H161" s="258">
        <v>2</v>
      </c>
      <c r="I161" s="259"/>
      <c r="J161" s="260">
        <f>ROUND(I161*H161,2)</f>
        <v>0</v>
      </c>
      <c r="K161" s="256" t="s">
        <v>1</v>
      </c>
      <c r="L161" s="42"/>
      <c r="M161" s="261" t="s">
        <v>1</v>
      </c>
      <c r="N161" s="262" t="s">
        <v>41</v>
      </c>
      <c r="O161" s="88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265" t="s">
        <v>197</v>
      </c>
      <c r="AT161" s="265" t="s">
        <v>193</v>
      </c>
      <c r="AU161" s="265" t="s">
        <v>85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197</v>
      </c>
      <c r="BM161" s="265" t="s">
        <v>3228</v>
      </c>
    </row>
    <row r="162" spans="2:65" s="1" customFormat="1" ht="24" customHeight="1">
      <c r="B162" s="40"/>
      <c r="C162" s="299" t="s">
        <v>7</v>
      </c>
      <c r="D162" s="299" t="s">
        <v>206</v>
      </c>
      <c r="E162" s="300" t="s">
        <v>3182</v>
      </c>
      <c r="F162" s="301" t="s">
        <v>3183</v>
      </c>
      <c r="G162" s="302" t="s">
        <v>267</v>
      </c>
      <c r="H162" s="303">
        <v>2</v>
      </c>
      <c r="I162" s="304"/>
      <c r="J162" s="305">
        <f>ROUND(I162*H162,2)</f>
        <v>0</v>
      </c>
      <c r="K162" s="301" t="s">
        <v>1</v>
      </c>
      <c r="L162" s="306"/>
      <c r="M162" s="307" t="s">
        <v>1</v>
      </c>
      <c r="N162" s="308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209</v>
      </c>
      <c r="AT162" s="265" t="s">
        <v>206</v>
      </c>
      <c r="AU162" s="265" t="s">
        <v>85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197</v>
      </c>
      <c r="BM162" s="265" t="s">
        <v>3229</v>
      </c>
    </row>
    <row r="163" spans="2:65" s="1" customFormat="1" ht="24" customHeight="1">
      <c r="B163" s="40"/>
      <c r="C163" s="299" t="s">
        <v>340</v>
      </c>
      <c r="D163" s="299" t="s">
        <v>206</v>
      </c>
      <c r="E163" s="300" t="s">
        <v>3230</v>
      </c>
      <c r="F163" s="301" t="s">
        <v>3231</v>
      </c>
      <c r="G163" s="302" t="s">
        <v>267</v>
      </c>
      <c r="H163" s="303">
        <v>2</v>
      </c>
      <c r="I163" s="304"/>
      <c r="J163" s="305">
        <f>ROUND(I163*H163,2)</f>
        <v>0</v>
      </c>
      <c r="K163" s="301" t="s">
        <v>1</v>
      </c>
      <c r="L163" s="306"/>
      <c r="M163" s="307" t="s">
        <v>1</v>
      </c>
      <c r="N163" s="308" t="s">
        <v>41</v>
      </c>
      <c r="O163" s="88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AR163" s="265" t="s">
        <v>209</v>
      </c>
      <c r="AT163" s="265" t="s">
        <v>206</v>
      </c>
      <c r="AU163" s="265" t="s">
        <v>85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197</v>
      </c>
      <c r="BM163" s="265" t="s">
        <v>3232</v>
      </c>
    </row>
    <row r="164" spans="2:65" s="1" customFormat="1" ht="16.5" customHeight="1">
      <c r="B164" s="40"/>
      <c r="C164" s="254" t="s">
        <v>346</v>
      </c>
      <c r="D164" s="254" t="s">
        <v>193</v>
      </c>
      <c r="E164" s="255" t="s">
        <v>3185</v>
      </c>
      <c r="F164" s="256" t="s">
        <v>3186</v>
      </c>
      <c r="G164" s="257" t="s">
        <v>552</v>
      </c>
      <c r="H164" s="258">
        <v>4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197</v>
      </c>
      <c r="AT164" s="265" t="s">
        <v>193</v>
      </c>
      <c r="AU164" s="265" t="s">
        <v>85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197</v>
      </c>
      <c r="BM164" s="265" t="s">
        <v>3233</v>
      </c>
    </row>
    <row r="165" spans="2:65" s="1" customFormat="1" ht="36" customHeight="1">
      <c r="B165" s="40"/>
      <c r="C165" s="299" t="s">
        <v>350</v>
      </c>
      <c r="D165" s="299" t="s">
        <v>206</v>
      </c>
      <c r="E165" s="300" t="s">
        <v>3188</v>
      </c>
      <c r="F165" s="301" t="s">
        <v>3189</v>
      </c>
      <c r="G165" s="302" t="s">
        <v>267</v>
      </c>
      <c r="H165" s="303">
        <v>6</v>
      </c>
      <c r="I165" s="304"/>
      <c r="J165" s="305">
        <f>ROUND(I165*H165,2)</f>
        <v>0</v>
      </c>
      <c r="K165" s="301" t="s">
        <v>1</v>
      </c>
      <c r="L165" s="306"/>
      <c r="M165" s="307" t="s">
        <v>1</v>
      </c>
      <c r="N165" s="308" t="s">
        <v>41</v>
      </c>
      <c r="O165" s="88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AR165" s="265" t="s">
        <v>209</v>
      </c>
      <c r="AT165" s="265" t="s">
        <v>206</v>
      </c>
      <c r="AU165" s="265" t="s">
        <v>85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197</v>
      </c>
      <c r="BM165" s="265" t="s">
        <v>3234</v>
      </c>
    </row>
    <row r="166" spans="2:65" s="1" customFormat="1" ht="16.5" customHeight="1">
      <c r="B166" s="40"/>
      <c r="C166" s="299" t="s">
        <v>354</v>
      </c>
      <c r="D166" s="299" t="s">
        <v>206</v>
      </c>
      <c r="E166" s="300" t="s">
        <v>3191</v>
      </c>
      <c r="F166" s="301" t="s">
        <v>3192</v>
      </c>
      <c r="G166" s="302" t="s">
        <v>267</v>
      </c>
      <c r="H166" s="303">
        <v>2</v>
      </c>
      <c r="I166" s="304"/>
      <c r="J166" s="305">
        <f>ROUND(I166*H166,2)</f>
        <v>0</v>
      </c>
      <c r="K166" s="301" t="s">
        <v>1</v>
      </c>
      <c r="L166" s="306"/>
      <c r="M166" s="307" t="s">
        <v>1</v>
      </c>
      <c r="N166" s="308" t="s">
        <v>41</v>
      </c>
      <c r="O166" s="88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AR166" s="265" t="s">
        <v>209</v>
      </c>
      <c r="AT166" s="265" t="s">
        <v>206</v>
      </c>
      <c r="AU166" s="265" t="s">
        <v>85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197</v>
      </c>
      <c r="BM166" s="265" t="s">
        <v>3235</v>
      </c>
    </row>
    <row r="167" spans="2:65" s="1" customFormat="1" ht="16.5" customHeight="1">
      <c r="B167" s="40"/>
      <c r="C167" s="299" t="s">
        <v>358</v>
      </c>
      <c r="D167" s="299" t="s">
        <v>206</v>
      </c>
      <c r="E167" s="300" t="s">
        <v>3194</v>
      </c>
      <c r="F167" s="301" t="s">
        <v>3195</v>
      </c>
      <c r="G167" s="302" t="s">
        <v>267</v>
      </c>
      <c r="H167" s="303">
        <v>1</v>
      </c>
      <c r="I167" s="304"/>
      <c r="J167" s="305">
        <f>ROUND(I167*H167,2)</f>
        <v>0</v>
      </c>
      <c r="K167" s="301" t="s">
        <v>1</v>
      </c>
      <c r="L167" s="306"/>
      <c r="M167" s="307" t="s">
        <v>1</v>
      </c>
      <c r="N167" s="308" t="s">
        <v>41</v>
      </c>
      <c r="O167" s="88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65" t="s">
        <v>209</v>
      </c>
      <c r="AT167" s="265" t="s">
        <v>206</v>
      </c>
      <c r="AU167" s="265" t="s">
        <v>85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197</v>
      </c>
      <c r="BM167" s="265" t="s">
        <v>3236</v>
      </c>
    </row>
    <row r="168" spans="2:65" s="1" customFormat="1" ht="16.5" customHeight="1">
      <c r="B168" s="40"/>
      <c r="C168" s="299" t="s">
        <v>365</v>
      </c>
      <c r="D168" s="299" t="s">
        <v>206</v>
      </c>
      <c r="E168" s="300" t="s">
        <v>3197</v>
      </c>
      <c r="F168" s="301" t="s">
        <v>3198</v>
      </c>
      <c r="G168" s="302" t="s">
        <v>267</v>
      </c>
      <c r="H168" s="303">
        <v>6</v>
      </c>
      <c r="I168" s="304"/>
      <c r="J168" s="305">
        <f>ROUND(I168*H168,2)</f>
        <v>0</v>
      </c>
      <c r="K168" s="301" t="s">
        <v>1</v>
      </c>
      <c r="L168" s="306"/>
      <c r="M168" s="307" t="s">
        <v>1</v>
      </c>
      <c r="N168" s="308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209</v>
      </c>
      <c r="AT168" s="265" t="s">
        <v>206</v>
      </c>
      <c r="AU168" s="265" t="s">
        <v>85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197</v>
      </c>
      <c r="BM168" s="265" t="s">
        <v>3237</v>
      </c>
    </row>
    <row r="169" spans="2:65" s="1" customFormat="1" ht="16.5" customHeight="1">
      <c r="B169" s="40"/>
      <c r="C169" s="299" t="s">
        <v>624</v>
      </c>
      <c r="D169" s="299" t="s">
        <v>206</v>
      </c>
      <c r="E169" s="300" t="s">
        <v>3200</v>
      </c>
      <c r="F169" s="301" t="s">
        <v>3201</v>
      </c>
      <c r="G169" s="302" t="s">
        <v>267</v>
      </c>
      <c r="H169" s="303">
        <v>1</v>
      </c>
      <c r="I169" s="304"/>
      <c r="J169" s="305">
        <f>ROUND(I169*H169,2)</f>
        <v>0</v>
      </c>
      <c r="K169" s="301" t="s">
        <v>1</v>
      </c>
      <c r="L169" s="306"/>
      <c r="M169" s="307" t="s">
        <v>1</v>
      </c>
      <c r="N169" s="308" t="s">
        <v>41</v>
      </c>
      <c r="O169" s="88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AR169" s="265" t="s">
        <v>209</v>
      </c>
      <c r="AT169" s="265" t="s">
        <v>206</v>
      </c>
      <c r="AU169" s="265" t="s">
        <v>85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197</v>
      </c>
      <c r="BM169" s="265" t="s">
        <v>3238</v>
      </c>
    </row>
    <row r="170" spans="2:65" s="1" customFormat="1" ht="24" customHeight="1">
      <c r="B170" s="40"/>
      <c r="C170" s="299" t="s">
        <v>372</v>
      </c>
      <c r="D170" s="299" t="s">
        <v>206</v>
      </c>
      <c r="E170" s="300" t="s">
        <v>2899</v>
      </c>
      <c r="F170" s="301" t="s">
        <v>2900</v>
      </c>
      <c r="G170" s="302" t="s">
        <v>361</v>
      </c>
      <c r="H170" s="303">
        <v>20</v>
      </c>
      <c r="I170" s="304"/>
      <c r="J170" s="305">
        <f>ROUND(I170*H170,2)</f>
        <v>0</v>
      </c>
      <c r="K170" s="301" t="s">
        <v>1</v>
      </c>
      <c r="L170" s="306"/>
      <c r="M170" s="307" t="s">
        <v>1</v>
      </c>
      <c r="N170" s="308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209</v>
      </c>
      <c r="AT170" s="265" t="s">
        <v>206</v>
      </c>
      <c r="AU170" s="265" t="s">
        <v>85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197</v>
      </c>
      <c r="BM170" s="265" t="s">
        <v>3239</v>
      </c>
    </row>
    <row r="171" spans="2:65" s="1" customFormat="1" ht="24" customHeight="1">
      <c r="B171" s="40"/>
      <c r="C171" s="254" t="s">
        <v>631</v>
      </c>
      <c r="D171" s="254" t="s">
        <v>193</v>
      </c>
      <c r="E171" s="255" t="s">
        <v>2908</v>
      </c>
      <c r="F171" s="256" t="s">
        <v>2909</v>
      </c>
      <c r="G171" s="257" t="s">
        <v>361</v>
      </c>
      <c r="H171" s="258">
        <v>30</v>
      </c>
      <c r="I171" s="259"/>
      <c r="J171" s="260">
        <f>ROUND(I171*H171,2)</f>
        <v>0</v>
      </c>
      <c r="K171" s="256" t="s">
        <v>1</v>
      </c>
      <c r="L171" s="42"/>
      <c r="M171" s="261" t="s">
        <v>1</v>
      </c>
      <c r="N171" s="262" t="s">
        <v>41</v>
      </c>
      <c r="O171" s="88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AR171" s="265" t="s">
        <v>197</v>
      </c>
      <c r="AT171" s="265" t="s">
        <v>193</v>
      </c>
      <c r="AU171" s="265" t="s">
        <v>85</v>
      </c>
      <c r="AY171" s="17" t="s">
        <v>190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83</v>
      </c>
      <c r="BK171" s="149">
        <f>ROUND(I171*H171,2)</f>
        <v>0</v>
      </c>
      <c r="BL171" s="17" t="s">
        <v>197</v>
      </c>
      <c r="BM171" s="265" t="s">
        <v>3240</v>
      </c>
    </row>
    <row r="172" spans="2:65" s="1" customFormat="1" ht="24" customHeight="1">
      <c r="B172" s="40"/>
      <c r="C172" s="299" t="s">
        <v>379</v>
      </c>
      <c r="D172" s="299" t="s">
        <v>206</v>
      </c>
      <c r="E172" s="300" t="s">
        <v>3241</v>
      </c>
      <c r="F172" s="301" t="s">
        <v>2894</v>
      </c>
      <c r="G172" s="302" t="s">
        <v>267</v>
      </c>
      <c r="H172" s="303">
        <v>30</v>
      </c>
      <c r="I172" s="304"/>
      <c r="J172" s="305">
        <f>ROUND(I172*H172,2)</f>
        <v>0</v>
      </c>
      <c r="K172" s="301" t="s">
        <v>1</v>
      </c>
      <c r="L172" s="306"/>
      <c r="M172" s="307" t="s">
        <v>1</v>
      </c>
      <c r="N172" s="308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209</v>
      </c>
      <c r="AT172" s="265" t="s">
        <v>206</v>
      </c>
      <c r="AU172" s="265" t="s">
        <v>85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197</v>
      </c>
      <c r="BM172" s="265" t="s">
        <v>3242</v>
      </c>
    </row>
    <row r="173" spans="2:65" s="1" customFormat="1" ht="16.5" customHeight="1">
      <c r="B173" s="40"/>
      <c r="C173" s="254" t="s">
        <v>362</v>
      </c>
      <c r="D173" s="254" t="s">
        <v>193</v>
      </c>
      <c r="E173" s="255" t="s">
        <v>2896</v>
      </c>
      <c r="F173" s="256" t="s">
        <v>2897</v>
      </c>
      <c r="G173" s="257" t="s">
        <v>267</v>
      </c>
      <c r="H173" s="258">
        <v>30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197</v>
      </c>
      <c r="AT173" s="265" t="s">
        <v>193</v>
      </c>
      <c r="AU173" s="265" t="s">
        <v>85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197</v>
      </c>
      <c r="BM173" s="265" t="s">
        <v>3243</v>
      </c>
    </row>
    <row r="174" spans="2:65" s="1" customFormat="1" ht="48" customHeight="1">
      <c r="B174" s="40"/>
      <c r="C174" s="299" t="s">
        <v>388</v>
      </c>
      <c r="D174" s="299" t="s">
        <v>206</v>
      </c>
      <c r="E174" s="300" t="s">
        <v>2972</v>
      </c>
      <c r="F174" s="301" t="s">
        <v>2973</v>
      </c>
      <c r="G174" s="302" t="s">
        <v>267</v>
      </c>
      <c r="H174" s="303">
        <v>5</v>
      </c>
      <c r="I174" s="304"/>
      <c r="J174" s="305">
        <f>ROUND(I174*H174,2)</f>
        <v>0</v>
      </c>
      <c r="K174" s="301" t="s">
        <v>1</v>
      </c>
      <c r="L174" s="306"/>
      <c r="M174" s="307" t="s">
        <v>1</v>
      </c>
      <c r="N174" s="308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209</v>
      </c>
      <c r="AT174" s="265" t="s">
        <v>206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197</v>
      </c>
      <c r="BM174" s="265" t="s">
        <v>3244</v>
      </c>
    </row>
    <row r="175" spans="2:65" s="1" customFormat="1" ht="36" customHeight="1">
      <c r="B175" s="40"/>
      <c r="C175" s="254" t="s">
        <v>394</v>
      </c>
      <c r="D175" s="254" t="s">
        <v>193</v>
      </c>
      <c r="E175" s="255" t="s">
        <v>2981</v>
      </c>
      <c r="F175" s="256" t="s">
        <v>2982</v>
      </c>
      <c r="G175" s="257" t="s">
        <v>267</v>
      </c>
      <c r="H175" s="258">
        <v>5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197</v>
      </c>
      <c r="AT175" s="265" t="s">
        <v>193</v>
      </c>
      <c r="AU175" s="265" t="s">
        <v>85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197</v>
      </c>
      <c r="BM175" s="265" t="s">
        <v>3245</v>
      </c>
    </row>
    <row r="176" spans="2:63" s="11" customFormat="1" ht="22.8" customHeight="1">
      <c r="B176" s="238"/>
      <c r="C176" s="239"/>
      <c r="D176" s="240" t="s">
        <v>75</v>
      </c>
      <c r="E176" s="252" t="s">
        <v>3246</v>
      </c>
      <c r="F176" s="252" t="s">
        <v>3247</v>
      </c>
      <c r="G176" s="239"/>
      <c r="H176" s="239"/>
      <c r="I176" s="242"/>
      <c r="J176" s="253">
        <f>BK176</f>
        <v>0</v>
      </c>
      <c r="K176" s="239"/>
      <c r="L176" s="244"/>
      <c r="M176" s="245"/>
      <c r="N176" s="246"/>
      <c r="O176" s="246"/>
      <c r="P176" s="247">
        <f>SUM(P177:P183)</f>
        <v>0</v>
      </c>
      <c r="Q176" s="246"/>
      <c r="R176" s="247">
        <f>SUM(R177:R183)</f>
        <v>0</v>
      </c>
      <c r="S176" s="246"/>
      <c r="T176" s="248">
        <f>SUM(T177:T183)</f>
        <v>0</v>
      </c>
      <c r="AR176" s="249" t="s">
        <v>83</v>
      </c>
      <c r="AT176" s="250" t="s">
        <v>75</v>
      </c>
      <c r="AU176" s="250" t="s">
        <v>83</v>
      </c>
      <c r="AY176" s="249" t="s">
        <v>190</v>
      </c>
      <c r="BK176" s="251">
        <f>SUM(BK177:BK183)</f>
        <v>0</v>
      </c>
    </row>
    <row r="177" spans="2:65" s="1" customFormat="1" ht="36" customHeight="1">
      <c r="B177" s="40"/>
      <c r="C177" s="254" t="s">
        <v>401</v>
      </c>
      <c r="D177" s="254" t="s">
        <v>193</v>
      </c>
      <c r="E177" s="255" t="s">
        <v>3021</v>
      </c>
      <c r="F177" s="256" t="s">
        <v>3022</v>
      </c>
      <c r="G177" s="257" t="s">
        <v>1154</v>
      </c>
      <c r="H177" s="258">
        <v>8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197</v>
      </c>
      <c r="AT177" s="265" t="s">
        <v>193</v>
      </c>
      <c r="AU177" s="265" t="s">
        <v>85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197</v>
      </c>
      <c r="BM177" s="265" t="s">
        <v>3248</v>
      </c>
    </row>
    <row r="178" spans="2:65" s="1" customFormat="1" ht="16.5" customHeight="1">
      <c r="B178" s="40"/>
      <c r="C178" s="254" t="s">
        <v>407</v>
      </c>
      <c r="D178" s="254" t="s">
        <v>193</v>
      </c>
      <c r="E178" s="255" t="s">
        <v>3024</v>
      </c>
      <c r="F178" s="256" t="s">
        <v>3025</v>
      </c>
      <c r="G178" s="257" t="s">
        <v>3026</v>
      </c>
      <c r="H178" s="258">
        <v>1</v>
      </c>
      <c r="I178" s="259"/>
      <c r="J178" s="260">
        <f>ROUND(I178*H178,2)</f>
        <v>0</v>
      </c>
      <c r="K178" s="256" t="s">
        <v>1</v>
      </c>
      <c r="L178" s="42"/>
      <c r="M178" s="261" t="s">
        <v>1</v>
      </c>
      <c r="N178" s="262" t="s">
        <v>41</v>
      </c>
      <c r="O178" s="88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AR178" s="265" t="s">
        <v>197</v>
      </c>
      <c r="AT178" s="265" t="s">
        <v>193</v>
      </c>
      <c r="AU178" s="265" t="s">
        <v>85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197</v>
      </c>
      <c r="BM178" s="265" t="s">
        <v>3249</v>
      </c>
    </row>
    <row r="179" spans="2:65" s="1" customFormat="1" ht="16.5" customHeight="1">
      <c r="B179" s="40"/>
      <c r="C179" s="254" t="s">
        <v>412</v>
      </c>
      <c r="D179" s="254" t="s">
        <v>193</v>
      </c>
      <c r="E179" s="255" t="s">
        <v>532</v>
      </c>
      <c r="F179" s="256" t="s">
        <v>167</v>
      </c>
      <c r="G179" s="257" t="s">
        <v>3026</v>
      </c>
      <c r="H179" s="258">
        <v>1</v>
      </c>
      <c r="I179" s="259"/>
      <c r="J179" s="260">
        <f>ROUND(I179*H179,2)</f>
        <v>0</v>
      </c>
      <c r="K179" s="256" t="s">
        <v>1</v>
      </c>
      <c r="L179" s="42"/>
      <c r="M179" s="261" t="s">
        <v>1</v>
      </c>
      <c r="N179" s="262" t="s">
        <v>41</v>
      </c>
      <c r="O179" s="88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AR179" s="265" t="s">
        <v>197</v>
      </c>
      <c r="AT179" s="265" t="s">
        <v>193</v>
      </c>
      <c r="AU179" s="265" t="s">
        <v>85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197</v>
      </c>
      <c r="BM179" s="265" t="s">
        <v>3250</v>
      </c>
    </row>
    <row r="180" spans="2:65" s="1" customFormat="1" ht="16.5" customHeight="1">
      <c r="B180" s="40"/>
      <c r="C180" s="254" t="s">
        <v>418</v>
      </c>
      <c r="D180" s="254" t="s">
        <v>193</v>
      </c>
      <c r="E180" s="255" t="s">
        <v>537</v>
      </c>
      <c r="F180" s="256" t="s">
        <v>535</v>
      </c>
      <c r="G180" s="257" t="s">
        <v>3026</v>
      </c>
      <c r="H180" s="258">
        <v>1</v>
      </c>
      <c r="I180" s="259"/>
      <c r="J180" s="260">
        <f>ROUND(I180*H180,2)</f>
        <v>0</v>
      </c>
      <c r="K180" s="256" t="s">
        <v>1</v>
      </c>
      <c r="L180" s="42"/>
      <c r="M180" s="261" t="s">
        <v>1</v>
      </c>
      <c r="N180" s="262" t="s">
        <v>41</v>
      </c>
      <c r="O180" s="88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AR180" s="265" t="s">
        <v>197</v>
      </c>
      <c r="AT180" s="265" t="s">
        <v>193</v>
      </c>
      <c r="AU180" s="265" t="s">
        <v>85</v>
      </c>
      <c r="AY180" s="17" t="s">
        <v>190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83</v>
      </c>
      <c r="BK180" s="149">
        <f>ROUND(I180*H180,2)</f>
        <v>0</v>
      </c>
      <c r="BL180" s="17" t="s">
        <v>197</v>
      </c>
      <c r="BM180" s="265" t="s">
        <v>3251</v>
      </c>
    </row>
    <row r="181" spans="2:65" s="1" customFormat="1" ht="16.5" customHeight="1">
      <c r="B181" s="40"/>
      <c r="C181" s="254" t="s">
        <v>424</v>
      </c>
      <c r="D181" s="254" t="s">
        <v>193</v>
      </c>
      <c r="E181" s="255" t="s">
        <v>3030</v>
      </c>
      <c r="F181" s="256" t="s">
        <v>3031</v>
      </c>
      <c r="G181" s="257" t="s">
        <v>3026</v>
      </c>
      <c r="H181" s="258">
        <v>1</v>
      </c>
      <c r="I181" s="259"/>
      <c r="J181" s="260">
        <f>ROUND(I181*H181,2)</f>
        <v>0</v>
      </c>
      <c r="K181" s="256" t="s">
        <v>1</v>
      </c>
      <c r="L181" s="42"/>
      <c r="M181" s="261" t="s">
        <v>1</v>
      </c>
      <c r="N181" s="262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197</v>
      </c>
      <c r="AT181" s="265" t="s">
        <v>193</v>
      </c>
      <c r="AU181" s="265" t="s">
        <v>85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197</v>
      </c>
      <c r="BM181" s="265" t="s">
        <v>3252</v>
      </c>
    </row>
    <row r="182" spans="2:65" s="1" customFormat="1" ht="16.5" customHeight="1">
      <c r="B182" s="40"/>
      <c r="C182" s="254" t="s">
        <v>430</v>
      </c>
      <c r="D182" s="254" t="s">
        <v>193</v>
      </c>
      <c r="E182" s="255" t="s">
        <v>3033</v>
      </c>
      <c r="F182" s="256" t="s">
        <v>3034</v>
      </c>
      <c r="G182" s="257" t="s">
        <v>3026</v>
      </c>
      <c r="H182" s="258">
        <v>1</v>
      </c>
      <c r="I182" s="259"/>
      <c r="J182" s="260">
        <f>ROUND(I182*H182,2)</f>
        <v>0</v>
      </c>
      <c r="K182" s="256" t="s">
        <v>1</v>
      </c>
      <c r="L182" s="42"/>
      <c r="M182" s="261" t="s">
        <v>1</v>
      </c>
      <c r="N182" s="262" t="s">
        <v>41</v>
      </c>
      <c r="O182" s="88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65" t="s">
        <v>197</v>
      </c>
      <c r="AT182" s="265" t="s">
        <v>193</v>
      </c>
      <c r="AU182" s="265" t="s">
        <v>85</v>
      </c>
      <c r="AY182" s="17" t="s">
        <v>190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83</v>
      </c>
      <c r="BK182" s="149">
        <f>ROUND(I182*H182,2)</f>
        <v>0</v>
      </c>
      <c r="BL182" s="17" t="s">
        <v>197</v>
      </c>
      <c r="BM182" s="265" t="s">
        <v>3253</v>
      </c>
    </row>
    <row r="183" spans="2:65" s="1" customFormat="1" ht="16.5" customHeight="1">
      <c r="B183" s="40"/>
      <c r="C183" s="254" t="s">
        <v>434</v>
      </c>
      <c r="D183" s="254" t="s">
        <v>193</v>
      </c>
      <c r="E183" s="255" t="s">
        <v>3036</v>
      </c>
      <c r="F183" s="256" t="s">
        <v>3037</v>
      </c>
      <c r="G183" s="257" t="s">
        <v>3026</v>
      </c>
      <c r="H183" s="258">
        <v>1</v>
      </c>
      <c r="I183" s="259"/>
      <c r="J183" s="260">
        <f>ROUND(I183*H183,2)</f>
        <v>0</v>
      </c>
      <c r="K183" s="256" t="s">
        <v>1</v>
      </c>
      <c r="L183" s="42"/>
      <c r="M183" s="320" t="s">
        <v>1</v>
      </c>
      <c r="N183" s="321" t="s">
        <v>41</v>
      </c>
      <c r="O183" s="322"/>
      <c r="P183" s="323">
        <f>O183*H183</f>
        <v>0</v>
      </c>
      <c r="Q183" s="323">
        <v>0</v>
      </c>
      <c r="R183" s="323">
        <f>Q183*H183</f>
        <v>0</v>
      </c>
      <c r="S183" s="323">
        <v>0</v>
      </c>
      <c r="T183" s="324">
        <f>S183*H183</f>
        <v>0</v>
      </c>
      <c r="AR183" s="265" t="s">
        <v>197</v>
      </c>
      <c r="AT183" s="265" t="s">
        <v>193</v>
      </c>
      <c r="AU183" s="265" t="s">
        <v>85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197</v>
      </c>
      <c r="BM183" s="265" t="s">
        <v>3254</v>
      </c>
    </row>
    <row r="184" spans="2:12" s="1" customFormat="1" ht="6.95" customHeight="1">
      <c r="B184" s="63"/>
      <c r="C184" s="64"/>
      <c r="D184" s="64"/>
      <c r="E184" s="64"/>
      <c r="F184" s="64"/>
      <c r="G184" s="64"/>
      <c r="H184" s="64"/>
      <c r="I184" s="199"/>
      <c r="J184" s="64"/>
      <c r="K184" s="64"/>
      <c r="L184" s="42"/>
    </row>
  </sheetData>
  <sheetProtection password="CC35" sheet="1" objects="1" scenarios="1" formatColumns="0" formatRows="0" autoFilter="0"/>
  <autoFilter ref="C137:K183"/>
  <mergeCells count="20">
    <mergeCell ref="E128:H128"/>
    <mergeCell ref="E85:H85"/>
    <mergeCell ref="E89:H89"/>
    <mergeCell ref="E87:H87"/>
    <mergeCell ref="E91:H91"/>
    <mergeCell ref="D108:F108"/>
    <mergeCell ref="D109:F109"/>
    <mergeCell ref="D110:F110"/>
    <mergeCell ref="D111:F111"/>
    <mergeCell ref="D112:F112"/>
    <mergeCell ref="E124:H124"/>
    <mergeCell ref="E126:H126"/>
    <mergeCell ref="E130:H130"/>
    <mergeCell ref="E7:H7"/>
    <mergeCell ref="E11:H11"/>
    <mergeCell ref="E9:H9"/>
    <mergeCell ref="E13:H13"/>
    <mergeCell ref="E22:H22"/>
    <mergeCell ref="E31:H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90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139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141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J119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ROUND((SUM(BE119:BE126)+SUM(BE148:BE408)),2)</f>
        <v>0</v>
      </c>
      <c r="I37" s="180">
        <v>0.21</v>
      </c>
      <c r="J37" s="179">
        <f>ROUND(((SUM(BE119:BE126)+SUM(BE148:BE408))*I37),2)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ROUND((SUM(BF119:BF126)+SUM(BF148:BF408)),2)</f>
        <v>0</v>
      </c>
      <c r="I38" s="180">
        <v>0.15</v>
      </c>
      <c r="J38" s="179">
        <f>ROUND(((SUM(BF119:BF126)+SUM(BF148:BF408))*I38),2)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ROUND((SUM(BG119:BG126)+SUM(BG148:BG408)),2)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ROUND((SUM(BH119:BH126)+SUM(BH148:BH408)),2)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ROUND((SUM(BI119:BI126)+SUM(BI148:BI408)),2)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139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01u - Stavební část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J148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148</v>
      </c>
      <c r="E99" s="211"/>
      <c r="F99" s="211"/>
      <c r="G99" s="211"/>
      <c r="H99" s="211"/>
      <c r="I99" s="212"/>
      <c r="J99" s="213">
        <f>J149</f>
        <v>0</v>
      </c>
      <c r="K99" s="209"/>
      <c r="L99" s="214"/>
    </row>
    <row r="100" spans="2:12" s="9" customFormat="1" ht="19.9" customHeight="1">
      <c r="B100" s="215"/>
      <c r="C100" s="130"/>
      <c r="D100" s="216" t="s">
        <v>149</v>
      </c>
      <c r="E100" s="217"/>
      <c r="F100" s="217"/>
      <c r="G100" s="217"/>
      <c r="H100" s="217"/>
      <c r="I100" s="218"/>
      <c r="J100" s="219">
        <f>J150</f>
        <v>0</v>
      </c>
      <c r="K100" s="130"/>
      <c r="L100" s="220"/>
    </row>
    <row r="101" spans="2:12" s="9" customFormat="1" ht="19.9" customHeight="1">
      <c r="B101" s="215"/>
      <c r="C101" s="130"/>
      <c r="D101" s="216" t="s">
        <v>150</v>
      </c>
      <c r="E101" s="217"/>
      <c r="F101" s="217"/>
      <c r="G101" s="217"/>
      <c r="H101" s="217"/>
      <c r="I101" s="218"/>
      <c r="J101" s="219">
        <f>J207</f>
        <v>0</v>
      </c>
      <c r="K101" s="130"/>
      <c r="L101" s="220"/>
    </row>
    <row r="102" spans="2:12" s="9" customFormat="1" ht="19.9" customHeight="1">
      <c r="B102" s="215"/>
      <c r="C102" s="130"/>
      <c r="D102" s="216" t="s">
        <v>151</v>
      </c>
      <c r="E102" s="217"/>
      <c r="F102" s="217"/>
      <c r="G102" s="217"/>
      <c r="H102" s="217"/>
      <c r="I102" s="218"/>
      <c r="J102" s="219">
        <f>J236</f>
        <v>0</v>
      </c>
      <c r="K102" s="130"/>
      <c r="L102" s="220"/>
    </row>
    <row r="103" spans="2:12" s="9" customFormat="1" ht="19.9" customHeight="1">
      <c r="B103" s="215"/>
      <c r="C103" s="130"/>
      <c r="D103" s="216" t="s">
        <v>152</v>
      </c>
      <c r="E103" s="217"/>
      <c r="F103" s="217"/>
      <c r="G103" s="217"/>
      <c r="H103" s="217"/>
      <c r="I103" s="218"/>
      <c r="J103" s="219">
        <f>J242</f>
        <v>0</v>
      </c>
      <c r="K103" s="130"/>
      <c r="L103" s="220"/>
    </row>
    <row r="104" spans="2:12" s="8" customFormat="1" ht="24.95" customHeight="1">
      <c r="B104" s="208"/>
      <c r="C104" s="209"/>
      <c r="D104" s="210" t="s">
        <v>153</v>
      </c>
      <c r="E104" s="211"/>
      <c r="F104" s="211"/>
      <c r="G104" s="211"/>
      <c r="H104" s="211"/>
      <c r="I104" s="212"/>
      <c r="J104" s="213">
        <f>J244</f>
        <v>0</v>
      </c>
      <c r="K104" s="209"/>
      <c r="L104" s="214"/>
    </row>
    <row r="105" spans="2:12" s="9" customFormat="1" ht="19.9" customHeight="1">
      <c r="B105" s="215"/>
      <c r="C105" s="130"/>
      <c r="D105" s="216" t="s">
        <v>154</v>
      </c>
      <c r="E105" s="217"/>
      <c r="F105" s="217"/>
      <c r="G105" s="217"/>
      <c r="H105" s="217"/>
      <c r="I105" s="218"/>
      <c r="J105" s="219">
        <f>J245</f>
        <v>0</v>
      </c>
      <c r="K105" s="130"/>
      <c r="L105" s="220"/>
    </row>
    <row r="106" spans="2:12" s="9" customFormat="1" ht="19.9" customHeight="1">
      <c r="B106" s="215"/>
      <c r="C106" s="130"/>
      <c r="D106" s="216" t="s">
        <v>155</v>
      </c>
      <c r="E106" s="217"/>
      <c r="F106" s="217"/>
      <c r="G106" s="217"/>
      <c r="H106" s="217"/>
      <c r="I106" s="218"/>
      <c r="J106" s="219">
        <f>J250</f>
        <v>0</v>
      </c>
      <c r="K106" s="130"/>
      <c r="L106" s="220"/>
    </row>
    <row r="107" spans="2:12" s="9" customFormat="1" ht="19.9" customHeight="1">
      <c r="B107" s="215"/>
      <c r="C107" s="130"/>
      <c r="D107" s="216" t="s">
        <v>156</v>
      </c>
      <c r="E107" s="217"/>
      <c r="F107" s="217"/>
      <c r="G107" s="217"/>
      <c r="H107" s="217"/>
      <c r="I107" s="218"/>
      <c r="J107" s="219">
        <f>J262</f>
        <v>0</v>
      </c>
      <c r="K107" s="130"/>
      <c r="L107" s="220"/>
    </row>
    <row r="108" spans="2:12" s="9" customFormat="1" ht="19.9" customHeight="1">
      <c r="B108" s="215"/>
      <c r="C108" s="130"/>
      <c r="D108" s="216" t="s">
        <v>157</v>
      </c>
      <c r="E108" s="217"/>
      <c r="F108" s="217"/>
      <c r="G108" s="217"/>
      <c r="H108" s="217"/>
      <c r="I108" s="218"/>
      <c r="J108" s="219">
        <f>J285</f>
        <v>0</v>
      </c>
      <c r="K108" s="130"/>
      <c r="L108" s="220"/>
    </row>
    <row r="109" spans="2:12" s="9" customFormat="1" ht="19.9" customHeight="1">
      <c r="B109" s="215"/>
      <c r="C109" s="130"/>
      <c r="D109" s="216" t="s">
        <v>158</v>
      </c>
      <c r="E109" s="217"/>
      <c r="F109" s="217"/>
      <c r="G109" s="217"/>
      <c r="H109" s="217"/>
      <c r="I109" s="218"/>
      <c r="J109" s="219">
        <f>J349</f>
        <v>0</v>
      </c>
      <c r="K109" s="130"/>
      <c r="L109" s="220"/>
    </row>
    <row r="110" spans="2:12" s="9" customFormat="1" ht="19.9" customHeight="1">
      <c r="B110" s="215"/>
      <c r="C110" s="130"/>
      <c r="D110" s="216" t="s">
        <v>159</v>
      </c>
      <c r="E110" s="217"/>
      <c r="F110" s="217"/>
      <c r="G110" s="217"/>
      <c r="H110" s="217"/>
      <c r="I110" s="218"/>
      <c r="J110" s="219">
        <f>J382</f>
        <v>0</v>
      </c>
      <c r="K110" s="130"/>
      <c r="L110" s="220"/>
    </row>
    <row r="111" spans="2:12" s="9" customFormat="1" ht="19.9" customHeight="1">
      <c r="B111" s="215"/>
      <c r="C111" s="130"/>
      <c r="D111" s="216" t="s">
        <v>160</v>
      </c>
      <c r="E111" s="217"/>
      <c r="F111" s="217"/>
      <c r="G111" s="217"/>
      <c r="H111" s="217"/>
      <c r="I111" s="218"/>
      <c r="J111" s="219">
        <f>J392</f>
        <v>0</v>
      </c>
      <c r="K111" s="130"/>
      <c r="L111" s="220"/>
    </row>
    <row r="112" spans="2:12" s="8" customFormat="1" ht="24.95" customHeight="1">
      <c r="B112" s="208"/>
      <c r="C112" s="209"/>
      <c r="D112" s="210" t="s">
        <v>161</v>
      </c>
      <c r="E112" s="211"/>
      <c r="F112" s="211"/>
      <c r="G112" s="211"/>
      <c r="H112" s="211"/>
      <c r="I112" s="212"/>
      <c r="J112" s="213">
        <f>J400</f>
        <v>0</v>
      </c>
      <c r="K112" s="209"/>
      <c r="L112" s="214"/>
    </row>
    <row r="113" spans="2:12" s="9" customFormat="1" ht="19.9" customHeight="1">
      <c r="B113" s="215"/>
      <c r="C113" s="130"/>
      <c r="D113" s="216" t="s">
        <v>162</v>
      </c>
      <c r="E113" s="217"/>
      <c r="F113" s="217"/>
      <c r="G113" s="217"/>
      <c r="H113" s="217"/>
      <c r="I113" s="218"/>
      <c r="J113" s="219">
        <f>J401</f>
        <v>0</v>
      </c>
      <c r="K113" s="130"/>
      <c r="L113" s="220"/>
    </row>
    <row r="114" spans="2:12" s="9" customFormat="1" ht="19.9" customHeight="1">
      <c r="B114" s="215"/>
      <c r="C114" s="130"/>
      <c r="D114" s="216" t="s">
        <v>163</v>
      </c>
      <c r="E114" s="217"/>
      <c r="F114" s="217"/>
      <c r="G114" s="217"/>
      <c r="H114" s="217"/>
      <c r="I114" s="218"/>
      <c r="J114" s="219">
        <f>J403</f>
        <v>0</v>
      </c>
      <c r="K114" s="130"/>
      <c r="L114" s="220"/>
    </row>
    <row r="115" spans="2:12" s="9" customFormat="1" ht="19.9" customHeight="1">
      <c r="B115" s="215"/>
      <c r="C115" s="130"/>
      <c r="D115" s="216" t="s">
        <v>164</v>
      </c>
      <c r="E115" s="217"/>
      <c r="F115" s="217"/>
      <c r="G115" s="217"/>
      <c r="H115" s="217"/>
      <c r="I115" s="218"/>
      <c r="J115" s="219">
        <f>J405</f>
        <v>0</v>
      </c>
      <c r="K115" s="130"/>
      <c r="L115" s="220"/>
    </row>
    <row r="116" spans="2:12" s="9" customFormat="1" ht="19.9" customHeight="1">
      <c r="B116" s="215"/>
      <c r="C116" s="130"/>
      <c r="D116" s="216" t="s">
        <v>165</v>
      </c>
      <c r="E116" s="217"/>
      <c r="F116" s="217"/>
      <c r="G116" s="217"/>
      <c r="H116" s="217"/>
      <c r="I116" s="218"/>
      <c r="J116" s="219">
        <f>J407</f>
        <v>0</v>
      </c>
      <c r="K116" s="130"/>
      <c r="L116" s="220"/>
    </row>
    <row r="117" spans="2:12" s="1" customFormat="1" ht="21.8" customHeight="1">
      <c r="B117" s="40"/>
      <c r="C117" s="41"/>
      <c r="D117" s="41"/>
      <c r="E117" s="41"/>
      <c r="F117" s="41"/>
      <c r="G117" s="41"/>
      <c r="H117" s="41"/>
      <c r="I117" s="164"/>
      <c r="J117" s="41"/>
      <c r="K117" s="41"/>
      <c r="L117" s="42"/>
    </row>
    <row r="118" spans="2:12" s="1" customFormat="1" ht="6.95" customHeight="1">
      <c r="B118" s="40"/>
      <c r="C118" s="41"/>
      <c r="D118" s="41"/>
      <c r="E118" s="41"/>
      <c r="F118" s="41"/>
      <c r="G118" s="41"/>
      <c r="H118" s="41"/>
      <c r="I118" s="164"/>
      <c r="J118" s="41"/>
      <c r="K118" s="41"/>
      <c r="L118" s="42"/>
    </row>
    <row r="119" spans="2:14" s="1" customFormat="1" ht="29.25" customHeight="1">
      <c r="B119" s="40"/>
      <c r="C119" s="207" t="s">
        <v>166</v>
      </c>
      <c r="D119" s="41"/>
      <c r="E119" s="41"/>
      <c r="F119" s="41"/>
      <c r="G119" s="41"/>
      <c r="H119" s="41"/>
      <c r="I119" s="164"/>
      <c r="J119" s="221">
        <f>ROUND(J120+J121+J122+J123+J124+J125,2)</f>
        <v>0</v>
      </c>
      <c r="K119" s="41"/>
      <c r="L119" s="42"/>
      <c r="N119" s="222" t="s">
        <v>40</v>
      </c>
    </row>
    <row r="120" spans="2:65" s="1" customFormat="1" ht="18" customHeight="1">
      <c r="B120" s="40"/>
      <c r="C120" s="41"/>
      <c r="D120" s="150" t="s">
        <v>167</v>
      </c>
      <c r="E120" s="145"/>
      <c r="F120" s="145"/>
      <c r="G120" s="41"/>
      <c r="H120" s="41"/>
      <c r="I120" s="164"/>
      <c r="J120" s="146">
        <v>0</v>
      </c>
      <c r="K120" s="41"/>
      <c r="L120" s="223"/>
      <c r="M120" s="164"/>
      <c r="N120" s="224" t="s">
        <v>42</v>
      </c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225" t="s">
        <v>168</v>
      </c>
      <c r="AZ120" s="164"/>
      <c r="BA120" s="164"/>
      <c r="BB120" s="164"/>
      <c r="BC120" s="164"/>
      <c r="BD120" s="164"/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225" t="s">
        <v>85</v>
      </c>
      <c r="BK120" s="164"/>
      <c r="BL120" s="164"/>
      <c r="BM120" s="164"/>
    </row>
    <row r="121" spans="2:65" s="1" customFormat="1" ht="18" customHeight="1">
      <c r="B121" s="40"/>
      <c r="C121" s="41"/>
      <c r="D121" s="150" t="s">
        <v>169</v>
      </c>
      <c r="E121" s="145"/>
      <c r="F121" s="145"/>
      <c r="G121" s="41"/>
      <c r="H121" s="41"/>
      <c r="I121" s="164"/>
      <c r="J121" s="146">
        <v>0</v>
      </c>
      <c r="K121" s="41"/>
      <c r="L121" s="223"/>
      <c r="M121" s="164"/>
      <c r="N121" s="224" t="s">
        <v>42</v>
      </c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225" t="s">
        <v>168</v>
      </c>
      <c r="AZ121" s="164"/>
      <c r="BA121" s="164"/>
      <c r="BB121" s="164"/>
      <c r="BC121" s="164"/>
      <c r="BD121" s="164"/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225" t="s">
        <v>85</v>
      </c>
      <c r="BK121" s="164"/>
      <c r="BL121" s="164"/>
      <c r="BM121" s="164"/>
    </row>
    <row r="122" spans="2:65" s="1" customFormat="1" ht="18" customHeight="1">
      <c r="B122" s="40"/>
      <c r="C122" s="41"/>
      <c r="D122" s="150" t="s">
        <v>170</v>
      </c>
      <c r="E122" s="145"/>
      <c r="F122" s="145"/>
      <c r="G122" s="41"/>
      <c r="H122" s="41"/>
      <c r="I122" s="164"/>
      <c r="J122" s="146">
        <v>0</v>
      </c>
      <c r="K122" s="41"/>
      <c r="L122" s="223"/>
      <c r="M122" s="164"/>
      <c r="N122" s="224" t="s">
        <v>42</v>
      </c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225" t="s">
        <v>168</v>
      </c>
      <c r="AZ122" s="164"/>
      <c r="BA122" s="164"/>
      <c r="BB122" s="164"/>
      <c r="BC122" s="164"/>
      <c r="BD122" s="164"/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225" t="s">
        <v>85</v>
      </c>
      <c r="BK122" s="164"/>
      <c r="BL122" s="164"/>
      <c r="BM122" s="164"/>
    </row>
    <row r="123" spans="2:65" s="1" customFormat="1" ht="18" customHeight="1">
      <c r="B123" s="40"/>
      <c r="C123" s="41"/>
      <c r="D123" s="150" t="s">
        <v>171</v>
      </c>
      <c r="E123" s="145"/>
      <c r="F123" s="145"/>
      <c r="G123" s="41"/>
      <c r="H123" s="41"/>
      <c r="I123" s="164"/>
      <c r="J123" s="146">
        <v>0</v>
      </c>
      <c r="K123" s="41"/>
      <c r="L123" s="223"/>
      <c r="M123" s="164"/>
      <c r="N123" s="224" t="s">
        <v>42</v>
      </c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225" t="s">
        <v>168</v>
      </c>
      <c r="AZ123" s="164"/>
      <c r="BA123" s="164"/>
      <c r="BB123" s="164"/>
      <c r="BC123" s="164"/>
      <c r="BD123" s="164"/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225" t="s">
        <v>85</v>
      </c>
      <c r="BK123" s="164"/>
      <c r="BL123" s="164"/>
      <c r="BM123" s="164"/>
    </row>
    <row r="124" spans="2:65" s="1" customFormat="1" ht="18" customHeight="1">
      <c r="B124" s="40"/>
      <c r="C124" s="41"/>
      <c r="D124" s="150" t="s">
        <v>172</v>
      </c>
      <c r="E124" s="145"/>
      <c r="F124" s="145"/>
      <c r="G124" s="41"/>
      <c r="H124" s="41"/>
      <c r="I124" s="164"/>
      <c r="J124" s="146">
        <v>0</v>
      </c>
      <c r="K124" s="41"/>
      <c r="L124" s="223"/>
      <c r="M124" s="164"/>
      <c r="N124" s="224" t="s">
        <v>42</v>
      </c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225" t="s">
        <v>168</v>
      </c>
      <c r="AZ124" s="164"/>
      <c r="BA124" s="164"/>
      <c r="BB124" s="164"/>
      <c r="BC124" s="164"/>
      <c r="BD124" s="164"/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225" t="s">
        <v>85</v>
      </c>
      <c r="BK124" s="164"/>
      <c r="BL124" s="164"/>
      <c r="BM124" s="164"/>
    </row>
    <row r="125" spans="2:65" s="1" customFormat="1" ht="18" customHeight="1">
      <c r="B125" s="40"/>
      <c r="C125" s="41"/>
      <c r="D125" s="145" t="s">
        <v>173</v>
      </c>
      <c r="E125" s="41"/>
      <c r="F125" s="41"/>
      <c r="G125" s="41"/>
      <c r="H125" s="41"/>
      <c r="I125" s="164"/>
      <c r="J125" s="146">
        <f>ROUND(J32*T125,2)</f>
        <v>0</v>
      </c>
      <c r="K125" s="41"/>
      <c r="L125" s="223"/>
      <c r="M125" s="164"/>
      <c r="N125" s="224" t="s">
        <v>42</v>
      </c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225" t="s">
        <v>174</v>
      </c>
      <c r="AZ125" s="164"/>
      <c r="BA125" s="164"/>
      <c r="BB125" s="164"/>
      <c r="BC125" s="164"/>
      <c r="BD125" s="164"/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225" t="s">
        <v>85</v>
      </c>
      <c r="BK125" s="164"/>
      <c r="BL125" s="164"/>
      <c r="BM125" s="164"/>
    </row>
    <row r="126" spans="2:12" s="1" customFormat="1" ht="12">
      <c r="B126" s="40"/>
      <c r="C126" s="41"/>
      <c r="D126" s="41"/>
      <c r="E126" s="41"/>
      <c r="F126" s="41"/>
      <c r="G126" s="41"/>
      <c r="H126" s="41"/>
      <c r="I126" s="164"/>
      <c r="J126" s="41"/>
      <c r="K126" s="41"/>
      <c r="L126" s="42"/>
    </row>
    <row r="127" spans="2:12" s="1" customFormat="1" ht="29.25" customHeight="1">
      <c r="B127" s="40"/>
      <c r="C127" s="153" t="s">
        <v>136</v>
      </c>
      <c r="D127" s="154"/>
      <c r="E127" s="154"/>
      <c r="F127" s="154"/>
      <c r="G127" s="154"/>
      <c r="H127" s="154"/>
      <c r="I127" s="205"/>
      <c r="J127" s="155">
        <f>ROUND(J98+J119,2)</f>
        <v>0</v>
      </c>
      <c r="K127" s="154"/>
      <c r="L127" s="42"/>
    </row>
    <row r="128" spans="2:12" s="1" customFormat="1" ht="6.95" customHeight="1">
      <c r="B128" s="63"/>
      <c r="C128" s="64"/>
      <c r="D128" s="64"/>
      <c r="E128" s="64"/>
      <c r="F128" s="64"/>
      <c r="G128" s="64"/>
      <c r="H128" s="64"/>
      <c r="I128" s="199"/>
      <c r="J128" s="64"/>
      <c r="K128" s="64"/>
      <c r="L128" s="42"/>
    </row>
    <row r="132" spans="2:12" s="1" customFormat="1" ht="6.95" customHeight="1">
      <c r="B132" s="65"/>
      <c r="C132" s="66"/>
      <c r="D132" s="66"/>
      <c r="E132" s="66"/>
      <c r="F132" s="66"/>
      <c r="G132" s="66"/>
      <c r="H132" s="66"/>
      <c r="I132" s="202"/>
      <c r="J132" s="66"/>
      <c r="K132" s="66"/>
      <c r="L132" s="42"/>
    </row>
    <row r="133" spans="2:12" s="1" customFormat="1" ht="24.95" customHeight="1">
      <c r="B133" s="40"/>
      <c r="C133" s="23" t="s">
        <v>175</v>
      </c>
      <c r="D133" s="41"/>
      <c r="E133" s="41"/>
      <c r="F133" s="41"/>
      <c r="G133" s="41"/>
      <c r="H133" s="41"/>
      <c r="I133" s="164"/>
      <c r="J133" s="41"/>
      <c r="K133" s="41"/>
      <c r="L133" s="42"/>
    </row>
    <row r="134" spans="2:12" s="1" customFormat="1" ht="6.95" customHeight="1">
      <c r="B134" s="40"/>
      <c r="C134" s="41"/>
      <c r="D134" s="41"/>
      <c r="E134" s="41"/>
      <c r="F134" s="41"/>
      <c r="G134" s="41"/>
      <c r="H134" s="41"/>
      <c r="I134" s="164"/>
      <c r="J134" s="41"/>
      <c r="K134" s="41"/>
      <c r="L134" s="42"/>
    </row>
    <row r="135" spans="2:12" s="1" customFormat="1" ht="12" customHeight="1">
      <c r="B135" s="40"/>
      <c r="C135" s="32" t="s">
        <v>15</v>
      </c>
      <c r="D135" s="41"/>
      <c r="E135" s="41"/>
      <c r="F135" s="41"/>
      <c r="G135" s="41"/>
      <c r="H135" s="41"/>
      <c r="I135" s="164"/>
      <c r="J135" s="41"/>
      <c r="K135" s="41"/>
      <c r="L135" s="42"/>
    </row>
    <row r="136" spans="2:12" s="1" customFormat="1" ht="16.5" customHeight="1">
      <c r="B136" s="40"/>
      <c r="C136" s="41"/>
      <c r="D136" s="41"/>
      <c r="E136" s="203" t="str">
        <f>E7</f>
        <v>Stavební úpravy objektu 2 v obchodním areálu fy AGRICO v Týništi nad Orlicí</v>
      </c>
      <c r="F136" s="32"/>
      <c r="G136" s="32"/>
      <c r="H136" s="32"/>
      <c r="I136" s="164"/>
      <c r="J136" s="41"/>
      <c r="K136" s="41"/>
      <c r="L136" s="42"/>
    </row>
    <row r="137" spans="2:12" ht="12" customHeight="1">
      <c r="B137" s="21"/>
      <c r="C137" s="32" t="s">
        <v>138</v>
      </c>
      <c r="D137" s="22"/>
      <c r="E137" s="22"/>
      <c r="F137" s="22"/>
      <c r="G137" s="22"/>
      <c r="H137" s="22"/>
      <c r="I137" s="156"/>
      <c r="J137" s="22"/>
      <c r="K137" s="22"/>
      <c r="L137" s="20"/>
    </row>
    <row r="138" spans="2:12" s="1" customFormat="1" ht="16.5" customHeight="1">
      <c r="B138" s="40"/>
      <c r="C138" s="41"/>
      <c r="D138" s="41"/>
      <c r="E138" s="203" t="s">
        <v>139</v>
      </c>
      <c r="F138" s="41"/>
      <c r="G138" s="41"/>
      <c r="H138" s="41"/>
      <c r="I138" s="164"/>
      <c r="J138" s="41"/>
      <c r="K138" s="41"/>
      <c r="L138" s="42"/>
    </row>
    <row r="139" spans="2:12" s="1" customFormat="1" ht="12" customHeight="1">
      <c r="B139" s="40"/>
      <c r="C139" s="32" t="s">
        <v>140</v>
      </c>
      <c r="D139" s="41"/>
      <c r="E139" s="41"/>
      <c r="F139" s="41"/>
      <c r="G139" s="41"/>
      <c r="H139" s="41"/>
      <c r="I139" s="164"/>
      <c r="J139" s="41"/>
      <c r="K139" s="41"/>
      <c r="L139" s="42"/>
    </row>
    <row r="140" spans="2:12" s="1" customFormat="1" ht="16.5" customHeight="1">
      <c r="B140" s="40"/>
      <c r="C140" s="41"/>
      <c r="D140" s="41"/>
      <c r="E140" s="73" t="str">
        <f>E11</f>
        <v>01u - Stavební část</v>
      </c>
      <c r="F140" s="41"/>
      <c r="G140" s="41"/>
      <c r="H140" s="41"/>
      <c r="I140" s="164"/>
      <c r="J140" s="41"/>
      <c r="K140" s="41"/>
      <c r="L140" s="42"/>
    </row>
    <row r="141" spans="2:12" s="1" customFormat="1" ht="6.95" customHeight="1">
      <c r="B141" s="40"/>
      <c r="C141" s="41"/>
      <c r="D141" s="41"/>
      <c r="E141" s="41"/>
      <c r="F141" s="41"/>
      <c r="G141" s="41"/>
      <c r="H141" s="41"/>
      <c r="I141" s="164"/>
      <c r="J141" s="41"/>
      <c r="K141" s="41"/>
      <c r="L141" s="42"/>
    </row>
    <row r="142" spans="2:12" s="1" customFormat="1" ht="12" customHeight="1">
      <c r="B142" s="40"/>
      <c r="C142" s="32" t="s">
        <v>19</v>
      </c>
      <c r="D142" s="41"/>
      <c r="E142" s="41"/>
      <c r="F142" s="27" t="str">
        <f>F14</f>
        <v xml:space="preserve"> </v>
      </c>
      <c r="G142" s="41"/>
      <c r="H142" s="41"/>
      <c r="I142" s="166" t="s">
        <v>21</v>
      </c>
      <c r="J142" s="76" t="str">
        <f>IF(J14="","",J14)</f>
        <v>4. 2. 2021</v>
      </c>
      <c r="K142" s="41"/>
      <c r="L142" s="42"/>
    </row>
    <row r="143" spans="2:12" s="1" customFormat="1" ht="6.95" customHeight="1">
      <c r="B143" s="40"/>
      <c r="C143" s="41"/>
      <c r="D143" s="41"/>
      <c r="E143" s="41"/>
      <c r="F143" s="41"/>
      <c r="G143" s="41"/>
      <c r="H143" s="41"/>
      <c r="I143" s="164"/>
      <c r="J143" s="41"/>
      <c r="K143" s="41"/>
      <c r="L143" s="42"/>
    </row>
    <row r="144" spans="2:12" s="1" customFormat="1" ht="15.15" customHeight="1">
      <c r="B144" s="40"/>
      <c r="C144" s="32" t="s">
        <v>23</v>
      </c>
      <c r="D144" s="41"/>
      <c r="E144" s="41"/>
      <c r="F144" s="27" t="str">
        <f>E17</f>
        <v>Agrico s.r.o.</v>
      </c>
      <c r="G144" s="41"/>
      <c r="H144" s="41"/>
      <c r="I144" s="166" t="s">
        <v>29</v>
      </c>
      <c r="J144" s="36" t="str">
        <f>E23</f>
        <v>PT atelier s.r.o.</v>
      </c>
      <c r="K144" s="41"/>
      <c r="L144" s="42"/>
    </row>
    <row r="145" spans="2:12" s="1" customFormat="1" ht="15.15" customHeight="1">
      <c r="B145" s="40"/>
      <c r="C145" s="32" t="s">
        <v>27</v>
      </c>
      <c r="D145" s="41"/>
      <c r="E145" s="41"/>
      <c r="F145" s="27" t="str">
        <f>IF(E20="","",E20)</f>
        <v>Vyplň údaj</v>
      </c>
      <c r="G145" s="41"/>
      <c r="H145" s="41"/>
      <c r="I145" s="166" t="s">
        <v>32</v>
      </c>
      <c r="J145" s="36" t="str">
        <f>E26</f>
        <v xml:space="preserve"> </v>
      </c>
      <c r="K145" s="41"/>
      <c r="L145" s="42"/>
    </row>
    <row r="146" spans="2:12" s="1" customFormat="1" ht="10.3" customHeight="1">
      <c r="B146" s="40"/>
      <c r="C146" s="41"/>
      <c r="D146" s="41"/>
      <c r="E146" s="41"/>
      <c r="F146" s="41"/>
      <c r="G146" s="41"/>
      <c r="H146" s="41"/>
      <c r="I146" s="164"/>
      <c r="J146" s="41"/>
      <c r="K146" s="41"/>
      <c r="L146" s="42"/>
    </row>
    <row r="147" spans="2:20" s="10" customFormat="1" ht="29.25" customHeight="1">
      <c r="B147" s="227"/>
      <c r="C147" s="228" t="s">
        <v>176</v>
      </c>
      <c r="D147" s="229" t="s">
        <v>61</v>
      </c>
      <c r="E147" s="229" t="s">
        <v>57</v>
      </c>
      <c r="F147" s="229" t="s">
        <v>58</v>
      </c>
      <c r="G147" s="229" t="s">
        <v>177</v>
      </c>
      <c r="H147" s="229" t="s">
        <v>178</v>
      </c>
      <c r="I147" s="230" t="s">
        <v>179</v>
      </c>
      <c r="J147" s="231" t="s">
        <v>145</v>
      </c>
      <c r="K147" s="232" t="s">
        <v>180</v>
      </c>
      <c r="L147" s="233"/>
      <c r="M147" s="97" t="s">
        <v>1</v>
      </c>
      <c r="N147" s="98" t="s">
        <v>40</v>
      </c>
      <c r="O147" s="98" t="s">
        <v>181</v>
      </c>
      <c r="P147" s="98" t="s">
        <v>182</v>
      </c>
      <c r="Q147" s="98" t="s">
        <v>183</v>
      </c>
      <c r="R147" s="98" t="s">
        <v>184</v>
      </c>
      <c r="S147" s="98" t="s">
        <v>185</v>
      </c>
      <c r="T147" s="99" t="s">
        <v>186</v>
      </c>
    </row>
    <row r="148" spans="2:63" s="1" customFormat="1" ht="22.8" customHeight="1">
      <c r="B148" s="40"/>
      <c r="C148" s="104" t="s">
        <v>187</v>
      </c>
      <c r="D148" s="41"/>
      <c r="E148" s="41"/>
      <c r="F148" s="41"/>
      <c r="G148" s="41"/>
      <c r="H148" s="41"/>
      <c r="I148" s="164"/>
      <c r="J148" s="234">
        <f>BK148</f>
        <v>0</v>
      </c>
      <c r="K148" s="41"/>
      <c r="L148" s="42"/>
      <c r="M148" s="100"/>
      <c r="N148" s="101"/>
      <c r="O148" s="101"/>
      <c r="P148" s="235">
        <f>P149+P244+P400</f>
        <v>0</v>
      </c>
      <c r="Q148" s="101"/>
      <c r="R148" s="235">
        <f>R149+R244+R400</f>
        <v>17.6107692</v>
      </c>
      <c r="S148" s="101"/>
      <c r="T148" s="236">
        <f>T149+T244+T400</f>
        <v>14.838766199999998</v>
      </c>
      <c r="AT148" s="17" t="s">
        <v>75</v>
      </c>
      <c r="AU148" s="17" t="s">
        <v>147</v>
      </c>
      <c r="BK148" s="237">
        <f>BK149+BK244+BK400</f>
        <v>0</v>
      </c>
    </row>
    <row r="149" spans="2:63" s="11" customFormat="1" ht="25.9" customHeight="1">
      <c r="B149" s="238"/>
      <c r="C149" s="239"/>
      <c r="D149" s="240" t="s">
        <v>75</v>
      </c>
      <c r="E149" s="241" t="s">
        <v>188</v>
      </c>
      <c r="F149" s="241" t="s">
        <v>189</v>
      </c>
      <c r="G149" s="239"/>
      <c r="H149" s="239"/>
      <c r="I149" s="242"/>
      <c r="J149" s="243">
        <f>BK149</f>
        <v>0</v>
      </c>
      <c r="K149" s="239"/>
      <c r="L149" s="244"/>
      <c r="M149" s="245"/>
      <c r="N149" s="246"/>
      <c r="O149" s="246"/>
      <c r="P149" s="247">
        <f>P150+P207+P236+P242</f>
        <v>0</v>
      </c>
      <c r="Q149" s="246"/>
      <c r="R149" s="247">
        <f>R150+R207+R236+R242</f>
        <v>4.6693999999999996</v>
      </c>
      <c r="S149" s="246"/>
      <c r="T149" s="248">
        <f>T150+T207+T236+T242</f>
        <v>3.7958000000000003</v>
      </c>
      <c r="AR149" s="249" t="s">
        <v>83</v>
      </c>
      <c r="AT149" s="250" t="s">
        <v>75</v>
      </c>
      <c r="AU149" s="250" t="s">
        <v>76</v>
      </c>
      <c r="AY149" s="249" t="s">
        <v>190</v>
      </c>
      <c r="BK149" s="251">
        <f>BK150+BK207+BK236+BK242</f>
        <v>0</v>
      </c>
    </row>
    <row r="150" spans="2:63" s="11" customFormat="1" ht="22.8" customHeight="1">
      <c r="B150" s="238"/>
      <c r="C150" s="239"/>
      <c r="D150" s="240" t="s">
        <v>75</v>
      </c>
      <c r="E150" s="252" t="s">
        <v>191</v>
      </c>
      <c r="F150" s="252" t="s">
        <v>192</v>
      </c>
      <c r="G150" s="239"/>
      <c r="H150" s="239"/>
      <c r="I150" s="242"/>
      <c r="J150" s="253">
        <f>BK150</f>
        <v>0</v>
      </c>
      <c r="K150" s="239"/>
      <c r="L150" s="244"/>
      <c r="M150" s="245"/>
      <c r="N150" s="246"/>
      <c r="O150" s="246"/>
      <c r="P150" s="247">
        <f>SUM(P151:P206)</f>
        <v>0</v>
      </c>
      <c r="Q150" s="246"/>
      <c r="R150" s="247">
        <f>SUM(R151:R206)</f>
        <v>4.6693999999999996</v>
      </c>
      <c r="S150" s="246"/>
      <c r="T150" s="248">
        <f>SUM(T151:T206)</f>
        <v>0</v>
      </c>
      <c r="AR150" s="249" t="s">
        <v>83</v>
      </c>
      <c r="AT150" s="250" t="s">
        <v>75</v>
      </c>
      <c r="AU150" s="250" t="s">
        <v>83</v>
      </c>
      <c r="AY150" s="249" t="s">
        <v>190</v>
      </c>
      <c r="BK150" s="251">
        <f>SUM(BK151:BK206)</f>
        <v>0</v>
      </c>
    </row>
    <row r="151" spans="2:65" s="1" customFormat="1" ht="24" customHeight="1">
      <c r="B151" s="40"/>
      <c r="C151" s="254" t="s">
        <v>83</v>
      </c>
      <c r="D151" s="254" t="s">
        <v>193</v>
      </c>
      <c r="E151" s="255" t="s">
        <v>194</v>
      </c>
      <c r="F151" s="256" t="s">
        <v>195</v>
      </c>
      <c r="G151" s="257" t="s">
        <v>196</v>
      </c>
      <c r="H151" s="258">
        <v>64.8</v>
      </c>
      <c r="I151" s="259"/>
      <c r="J151" s="260">
        <f>ROUND(I151*H151,2)</f>
        <v>0</v>
      </c>
      <c r="K151" s="256" t="s">
        <v>1</v>
      </c>
      <c r="L151" s="42"/>
      <c r="M151" s="261" t="s">
        <v>1</v>
      </c>
      <c r="N151" s="262" t="s">
        <v>41</v>
      </c>
      <c r="O151" s="88"/>
      <c r="P151" s="263">
        <f>O151*H151</f>
        <v>0</v>
      </c>
      <c r="Q151" s="263">
        <v>0.00852</v>
      </c>
      <c r="R151" s="263">
        <f>Q151*H151</f>
        <v>0.5520959999999999</v>
      </c>
      <c r="S151" s="263">
        <v>0</v>
      </c>
      <c r="T151" s="264">
        <f>S151*H151</f>
        <v>0</v>
      </c>
      <c r="AR151" s="265" t="s">
        <v>197</v>
      </c>
      <c r="AT151" s="265" t="s">
        <v>193</v>
      </c>
      <c r="AU151" s="265" t="s">
        <v>85</v>
      </c>
      <c r="AY151" s="17" t="s">
        <v>190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83</v>
      </c>
      <c r="BK151" s="149">
        <f>ROUND(I151*H151,2)</f>
        <v>0</v>
      </c>
      <c r="BL151" s="17" t="s">
        <v>197</v>
      </c>
      <c r="BM151" s="265" t="s">
        <v>198</v>
      </c>
    </row>
    <row r="152" spans="2:51" s="12" customFormat="1" ht="12">
      <c r="B152" s="266"/>
      <c r="C152" s="267"/>
      <c r="D152" s="268" t="s">
        <v>199</v>
      </c>
      <c r="E152" s="269" t="s">
        <v>1</v>
      </c>
      <c r="F152" s="270" t="s">
        <v>200</v>
      </c>
      <c r="G152" s="267"/>
      <c r="H152" s="269" t="s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AT152" s="276" t="s">
        <v>199</v>
      </c>
      <c r="AU152" s="276" t="s">
        <v>85</v>
      </c>
      <c r="AV152" s="12" t="s">
        <v>83</v>
      </c>
      <c r="AW152" s="12" t="s">
        <v>31</v>
      </c>
      <c r="AX152" s="12" t="s">
        <v>76</v>
      </c>
      <c r="AY152" s="276" t="s">
        <v>190</v>
      </c>
    </row>
    <row r="153" spans="2:51" s="13" customFormat="1" ht="12">
      <c r="B153" s="277"/>
      <c r="C153" s="278"/>
      <c r="D153" s="268" t="s">
        <v>199</v>
      </c>
      <c r="E153" s="279" t="s">
        <v>1</v>
      </c>
      <c r="F153" s="280" t="s">
        <v>201</v>
      </c>
      <c r="G153" s="278"/>
      <c r="H153" s="281">
        <v>39.95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AT153" s="287" t="s">
        <v>199</v>
      </c>
      <c r="AU153" s="287" t="s">
        <v>85</v>
      </c>
      <c r="AV153" s="13" t="s">
        <v>85</v>
      </c>
      <c r="AW153" s="13" t="s">
        <v>31</v>
      </c>
      <c r="AX153" s="13" t="s">
        <v>76</v>
      </c>
      <c r="AY153" s="287" t="s">
        <v>190</v>
      </c>
    </row>
    <row r="154" spans="2:51" s="13" customFormat="1" ht="12">
      <c r="B154" s="277"/>
      <c r="C154" s="278"/>
      <c r="D154" s="268" t="s">
        <v>199</v>
      </c>
      <c r="E154" s="279" t="s">
        <v>1</v>
      </c>
      <c r="F154" s="280" t="s">
        <v>202</v>
      </c>
      <c r="G154" s="278"/>
      <c r="H154" s="281">
        <v>6.37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AT154" s="287" t="s">
        <v>199</v>
      </c>
      <c r="AU154" s="287" t="s">
        <v>85</v>
      </c>
      <c r="AV154" s="13" t="s">
        <v>85</v>
      </c>
      <c r="AW154" s="13" t="s">
        <v>31</v>
      </c>
      <c r="AX154" s="13" t="s">
        <v>76</v>
      </c>
      <c r="AY154" s="287" t="s">
        <v>190</v>
      </c>
    </row>
    <row r="155" spans="2:51" s="12" customFormat="1" ht="12">
      <c r="B155" s="266"/>
      <c r="C155" s="267"/>
      <c r="D155" s="268" t="s">
        <v>199</v>
      </c>
      <c r="E155" s="269" t="s">
        <v>1</v>
      </c>
      <c r="F155" s="270" t="s">
        <v>203</v>
      </c>
      <c r="G155" s="267"/>
      <c r="H155" s="269" t="s">
        <v>1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AT155" s="276" t="s">
        <v>199</v>
      </c>
      <c r="AU155" s="276" t="s">
        <v>85</v>
      </c>
      <c r="AV155" s="12" t="s">
        <v>83</v>
      </c>
      <c r="AW155" s="12" t="s">
        <v>31</v>
      </c>
      <c r="AX155" s="12" t="s">
        <v>76</v>
      </c>
      <c r="AY155" s="276" t="s">
        <v>190</v>
      </c>
    </row>
    <row r="156" spans="2:51" s="13" customFormat="1" ht="12">
      <c r="B156" s="277"/>
      <c r="C156" s="278"/>
      <c r="D156" s="268" t="s">
        <v>199</v>
      </c>
      <c r="E156" s="279" t="s">
        <v>1</v>
      </c>
      <c r="F156" s="280" t="s">
        <v>204</v>
      </c>
      <c r="G156" s="278"/>
      <c r="H156" s="281">
        <v>18.48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AT156" s="287" t="s">
        <v>199</v>
      </c>
      <c r="AU156" s="287" t="s">
        <v>85</v>
      </c>
      <c r="AV156" s="13" t="s">
        <v>85</v>
      </c>
      <c r="AW156" s="13" t="s">
        <v>31</v>
      </c>
      <c r="AX156" s="13" t="s">
        <v>76</v>
      </c>
      <c r="AY156" s="287" t="s">
        <v>190</v>
      </c>
    </row>
    <row r="157" spans="2:51" s="14" customFormat="1" ht="12">
      <c r="B157" s="288"/>
      <c r="C157" s="289"/>
      <c r="D157" s="268" t="s">
        <v>199</v>
      </c>
      <c r="E157" s="290" t="s">
        <v>1</v>
      </c>
      <c r="F157" s="291" t="s">
        <v>205</v>
      </c>
      <c r="G157" s="289"/>
      <c r="H157" s="292">
        <v>64.8</v>
      </c>
      <c r="I157" s="293"/>
      <c r="J157" s="289"/>
      <c r="K157" s="289"/>
      <c r="L157" s="294"/>
      <c r="M157" s="295"/>
      <c r="N157" s="296"/>
      <c r="O157" s="296"/>
      <c r="P157" s="296"/>
      <c r="Q157" s="296"/>
      <c r="R157" s="296"/>
      <c r="S157" s="296"/>
      <c r="T157" s="297"/>
      <c r="AT157" s="298" t="s">
        <v>199</v>
      </c>
      <c r="AU157" s="298" t="s">
        <v>85</v>
      </c>
      <c r="AV157" s="14" t="s">
        <v>197</v>
      </c>
      <c r="AW157" s="14" t="s">
        <v>31</v>
      </c>
      <c r="AX157" s="14" t="s">
        <v>83</v>
      </c>
      <c r="AY157" s="298" t="s">
        <v>190</v>
      </c>
    </row>
    <row r="158" spans="2:65" s="1" customFormat="1" ht="24" customHeight="1">
      <c r="B158" s="40"/>
      <c r="C158" s="299" t="s">
        <v>85</v>
      </c>
      <c r="D158" s="299" t="s">
        <v>206</v>
      </c>
      <c r="E158" s="300" t="s">
        <v>207</v>
      </c>
      <c r="F158" s="301" t="s">
        <v>208</v>
      </c>
      <c r="G158" s="302" t="s">
        <v>196</v>
      </c>
      <c r="H158" s="303">
        <v>66.096</v>
      </c>
      <c r="I158" s="304"/>
      <c r="J158" s="305">
        <f>ROUND(I158*H158,2)</f>
        <v>0</v>
      </c>
      <c r="K158" s="301" t="s">
        <v>1</v>
      </c>
      <c r="L158" s="306"/>
      <c r="M158" s="307" t="s">
        <v>1</v>
      </c>
      <c r="N158" s="308" t="s">
        <v>41</v>
      </c>
      <c r="O158" s="88"/>
      <c r="P158" s="263">
        <f>O158*H158</f>
        <v>0</v>
      </c>
      <c r="Q158" s="263">
        <v>0.0042</v>
      </c>
      <c r="R158" s="263">
        <f>Q158*H158</f>
        <v>0.2776032</v>
      </c>
      <c r="S158" s="263">
        <v>0</v>
      </c>
      <c r="T158" s="264">
        <f>S158*H158</f>
        <v>0</v>
      </c>
      <c r="AR158" s="265" t="s">
        <v>209</v>
      </c>
      <c r="AT158" s="265" t="s">
        <v>206</v>
      </c>
      <c r="AU158" s="265" t="s">
        <v>85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197</v>
      </c>
      <c r="BM158" s="265" t="s">
        <v>210</v>
      </c>
    </row>
    <row r="159" spans="2:51" s="13" customFormat="1" ht="12">
      <c r="B159" s="277"/>
      <c r="C159" s="278"/>
      <c r="D159" s="268" t="s">
        <v>199</v>
      </c>
      <c r="E159" s="279" t="s">
        <v>1</v>
      </c>
      <c r="F159" s="280" t="s">
        <v>211</v>
      </c>
      <c r="G159" s="278"/>
      <c r="H159" s="281">
        <v>66.096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AT159" s="287" t="s">
        <v>199</v>
      </c>
      <c r="AU159" s="287" t="s">
        <v>85</v>
      </c>
      <c r="AV159" s="13" t="s">
        <v>85</v>
      </c>
      <c r="AW159" s="13" t="s">
        <v>31</v>
      </c>
      <c r="AX159" s="13" t="s">
        <v>76</v>
      </c>
      <c r="AY159" s="287" t="s">
        <v>190</v>
      </c>
    </row>
    <row r="160" spans="2:51" s="14" customFormat="1" ht="12">
      <c r="B160" s="288"/>
      <c r="C160" s="289"/>
      <c r="D160" s="268" t="s">
        <v>199</v>
      </c>
      <c r="E160" s="290" t="s">
        <v>1</v>
      </c>
      <c r="F160" s="291" t="s">
        <v>205</v>
      </c>
      <c r="G160" s="289"/>
      <c r="H160" s="292">
        <v>66.096</v>
      </c>
      <c r="I160" s="293"/>
      <c r="J160" s="289"/>
      <c r="K160" s="289"/>
      <c r="L160" s="294"/>
      <c r="M160" s="295"/>
      <c r="N160" s="296"/>
      <c r="O160" s="296"/>
      <c r="P160" s="296"/>
      <c r="Q160" s="296"/>
      <c r="R160" s="296"/>
      <c r="S160" s="296"/>
      <c r="T160" s="297"/>
      <c r="AT160" s="298" t="s">
        <v>199</v>
      </c>
      <c r="AU160" s="298" t="s">
        <v>85</v>
      </c>
      <c r="AV160" s="14" t="s">
        <v>197</v>
      </c>
      <c r="AW160" s="14" t="s">
        <v>31</v>
      </c>
      <c r="AX160" s="14" t="s">
        <v>83</v>
      </c>
      <c r="AY160" s="298" t="s">
        <v>190</v>
      </c>
    </row>
    <row r="161" spans="2:65" s="1" customFormat="1" ht="24" customHeight="1">
      <c r="B161" s="40"/>
      <c r="C161" s="254" t="s">
        <v>120</v>
      </c>
      <c r="D161" s="254" t="s">
        <v>193</v>
      </c>
      <c r="E161" s="255" t="s">
        <v>212</v>
      </c>
      <c r="F161" s="256" t="s">
        <v>213</v>
      </c>
      <c r="G161" s="257" t="s">
        <v>196</v>
      </c>
      <c r="H161" s="258">
        <v>245.255</v>
      </c>
      <c r="I161" s="259"/>
      <c r="J161" s="260">
        <f>ROUND(I161*H161,2)</f>
        <v>0</v>
      </c>
      <c r="K161" s="256" t="s">
        <v>1</v>
      </c>
      <c r="L161" s="42"/>
      <c r="M161" s="261" t="s">
        <v>1</v>
      </c>
      <c r="N161" s="262" t="s">
        <v>41</v>
      </c>
      <c r="O161" s="88"/>
      <c r="P161" s="263">
        <f>O161*H161</f>
        <v>0</v>
      </c>
      <c r="Q161" s="263">
        <v>0.0086</v>
      </c>
      <c r="R161" s="263">
        <f>Q161*H161</f>
        <v>2.109193</v>
      </c>
      <c r="S161" s="263">
        <v>0</v>
      </c>
      <c r="T161" s="264">
        <f>S161*H161</f>
        <v>0</v>
      </c>
      <c r="AR161" s="265" t="s">
        <v>197</v>
      </c>
      <c r="AT161" s="265" t="s">
        <v>193</v>
      </c>
      <c r="AU161" s="265" t="s">
        <v>85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197</v>
      </c>
      <c r="BM161" s="265" t="s">
        <v>214</v>
      </c>
    </row>
    <row r="162" spans="2:51" s="12" customFormat="1" ht="12">
      <c r="B162" s="266"/>
      <c r="C162" s="267"/>
      <c r="D162" s="268" t="s">
        <v>199</v>
      </c>
      <c r="E162" s="269" t="s">
        <v>1</v>
      </c>
      <c r="F162" s="270" t="s">
        <v>200</v>
      </c>
      <c r="G162" s="267"/>
      <c r="H162" s="269" t="s">
        <v>1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AT162" s="276" t="s">
        <v>199</v>
      </c>
      <c r="AU162" s="276" t="s">
        <v>85</v>
      </c>
      <c r="AV162" s="12" t="s">
        <v>83</v>
      </c>
      <c r="AW162" s="12" t="s">
        <v>31</v>
      </c>
      <c r="AX162" s="12" t="s">
        <v>76</v>
      </c>
      <c r="AY162" s="276" t="s">
        <v>190</v>
      </c>
    </row>
    <row r="163" spans="2:51" s="13" customFormat="1" ht="12">
      <c r="B163" s="277"/>
      <c r="C163" s="278"/>
      <c r="D163" s="268" t="s">
        <v>199</v>
      </c>
      <c r="E163" s="279" t="s">
        <v>1</v>
      </c>
      <c r="F163" s="280" t="s">
        <v>215</v>
      </c>
      <c r="G163" s="278"/>
      <c r="H163" s="281">
        <v>213.069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AT163" s="287" t="s">
        <v>199</v>
      </c>
      <c r="AU163" s="287" t="s">
        <v>85</v>
      </c>
      <c r="AV163" s="13" t="s">
        <v>85</v>
      </c>
      <c r="AW163" s="13" t="s">
        <v>31</v>
      </c>
      <c r="AX163" s="13" t="s">
        <v>76</v>
      </c>
      <c r="AY163" s="287" t="s">
        <v>190</v>
      </c>
    </row>
    <row r="164" spans="2:51" s="13" customFormat="1" ht="12">
      <c r="B164" s="277"/>
      <c r="C164" s="278"/>
      <c r="D164" s="268" t="s">
        <v>199</v>
      </c>
      <c r="E164" s="279" t="s">
        <v>1</v>
      </c>
      <c r="F164" s="280" t="s">
        <v>216</v>
      </c>
      <c r="G164" s="278"/>
      <c r="H164" s="281">
        <v>33.971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AT164" s="287" t="s">
        <v>199</v>
      </c>
      <c r="AU164" s="287" t="s">
        <v>85</v>
      </c>
      <c r="AV164" s="13" t="s">
        <v>85</v>
      </c>
      <c r="AW164" s="13" t="s">
        <v>31</v>
      </c>
      <c r="AX164" s="13" t="s">
        <v>76</v>
      </c>
      <c r="AY164" s="287" t="s">
        <v>190</v>
      </c>
    </row>
    <row r="165" spans="2:51" s="13" customFormat="1" ht="12">
      <c r="B165" s="277"/>
      <c r="C165" s="278"/>
      <c r="D165" s="268" t="s">
        <v>199</v>
      </c>
      <c r="E165" s="279" t="s">
        <v>1</v>
      </c>
      <c r="F165" s="280" t="s">
        <v>217</v>
      </c>
      <c r="G165" s="278"/>
      <c r="H165" s="281">
        <v>-4.805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AT165" s="287" t="s">
        <v>199</v>
      </c>
      <c r="AU165" s="287" t="s">
        <v>85</v>
      </c>
      <c r="AV165" s="13" t="s">
        <v>85</v>
      </c>
      <c r="AW165" s="13" t="s">
        <v>31</v>
      </c>
      <c r="AX165" s="13" t="s">
        <v>76</v>
      </c>
      <c r="AY165" s="287" t="s">
        <v>190</v>
      </c>
    </row>
    <row r="166" spans="2:51" s="13" customFormat="1" ht="12">
      <c r="B166" s="277"/>
      <c r="C166" s="278"/>
      <c r="D166" s="268" t="s">
        <v>199</v>
      </c>
      <c r="E166" s="279" t="s">
        <v>1</v>
      </c>
      <c r="F166" s="280" t="s">
        <v>218</v>
      </c>
      <c r="G166" s="278"/>
      <c r="H166" s="281">
        <v>-47.52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AT166" s="287" t="s">
        <v>199</v>
      </c>
      <c r="AU166" s="287" t="s">
        <v>85</v>
      </c>
      <c r="AV166" s="13" t="s">
        <v>85</v>
      </c>
      <c r="AW166" s="13" t="s">
        <v>31</v>
      </c>
      <c r="AX166" s="13" t="s">
        <v>76</v>
      </c>
      <c r="AY166" s="287" t="s">
        <v>190</v>
      </c>
    </row>
    <row r="167" spans="2:51" s="13" customFormat="1" ht="12">
      <c r="B167" s="277"/>
      <c r="C167" s="278"/>
      <c r="D167" s="268" t="s">
        <v>199</v>
      </c>
      <c r="E167" s="279" t="s">
        <v>1</v>
      </c>
      <c r="F167" s="280" t="s">
        <v>219</v>
      </c>
      <c r="G167" s="278"/>
      <c r="H167" s="281">
        <v>-7.56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AT167" s="287" t="s">
        <v>199</v>
      </c>
      <c r="AU167" s="287" t="s">
        <v>85</v>
      </c>
      <c r="AV167" s="13" t="s">
        <v>85</v>
      </c>
      <c r="AW167" s="13" t="s">
        <v>31</v>
      </c>
      <c r="AX167" s="13" t="s">
        <v>76</v>
      </c>
      <c r="AY167" s="287" t="s">
        <v>190</v>
      </c>
    </row>
    <row r="168" spans="2:51" s="13" customFormat="1" ht="12">
      <c r="B168" s="277"/>
      <c r="C168" s="278"/>
      <c r="D168" s="268" t="s">
        <v>199</v>
      </c>
      <c r="E168" s="279" t="s">
        <v>1</v>
      </c>
      <c r="F168" s="280" t="s">
        <v>220</v>
      </c>
      <c r="G168" s="278"/>
      <c r="H168" s="281">
        <v>-4.8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AT168" s="287" t="s">
        <v>199</v>
      </c>
      <c r="AU168" s="287" t="s">
        <v>85</v>
      </c>
      <c r="AV168" s="13" t="s">
        <v>85</v>
      </c>
      <c r="AW168" s="13" t="s">
        <v>31</v>
      </c>
      <c r="AX168" s="13" t="s">
        <v>76</v>
      </c>
      <c r="AY168" s="287" t="s">
        <v>190</v>
      </c>
    </row>
    <row r="169" spans="2:51" s="13" customFormat="1" ht="12">
      <c r="B169" s="277"/>
      <c r="C169" s="278"/>
      <c r="D169" s="268" t="s">
        <v>199</v>
      </c>
      <c r="E169" s="279" t="s">
        <v>1</v>
      </c>
      <c r="F169" s="280" t="s">
        <v>221</v>
      </c>
      <c r="G169" s="278"/>
      <c r="H169" s="281">
        <v>-3.1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AT169" s="287" t="s">
        <v>199</v>
      </c>
      <c r="AU169" s="287" t="s">
        <v>85</v>
      </c>
      <c r="AV169" s="13" t="s">
        <v>85</v>
      </c>
      <c r="AW169" s="13" t="s">
        <v>31</v>
      </c>
      <c r="AX169" s="13" t="s">
        <v>76</v>
      </c>
      <c r="AY169" s="287" t="s">
        <v>190</v>
      </c>
    </row>
    <row r="170" spans="2:51" s="12" customFormat="1" ht="12">
      <c r="B170" s="266"/>
      <c r="C170" s="267"/>
      <c r="D170" s="268" t="s">
        <v>199</v>
      </c>
      <c r="E170" s="269" t="s">
        <v>1</v>
      </c>
      <c r="F170" s="270" t="s">
        <v>203</v>
      </c>
      <c r="G170" s="267"/>
      <c r="H170" s="269" t="s">
        <v>1</v>
      </c>
      <c r="I170" s="271"/>
      <c r="J170" s="267"/>
      <c r="K170" s="267"/>
      <c r="L170" s="272"/>
      <c r="M170" s="273"/>
      <c r="N170" s="274"/>
      <c r="O170" s="274"/>
      <c r="P170" s="274"/>
      <c r="Q170" s="274"/>
      <c r="R170" s="274"/>
      <c r="S170" s="274"/>
      <c r="T170" s="275"/>
      <c r="AT170" s="276" t="s">
        <v>199</v>
      </c>
      <c r="AU170" s="276" t="s">
        <v>85</v>
      </c>
      <c r="AV170" s="12" t="s">
        <v>83</v>
      </c>
      <c r="AW170" s="12" t="s">
        <v>31</v>
      </c>
      <c r="AX170" s="12" t="s">
        <v>76</v>
      </c>
      <c r="AY170" s="276" t="s">
        <v>190</v>
      </c>
    </row>
    <row r="171" spans="2:51" s="13" customFormat="1" ht="12">
      <c r="B171" s="277"/>
      <c r="C171" s="278"/>
      <c r="D171" s="268" t="s">
        <v>199</v>
      </c>
      <c r="E171" s="279" t="s">
        <v>1</v>
      </c>
      <c r="F171" s="280" t="s">
        <v>222</v>
      </c>
      <c r="G171" s="278"/>
      <c r="H171" s="281">
        <v>110.88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AT171" s="287" t="s">
        <v>199</v>
      </c>
      <c r="AU171" s="287" t="s">
        <v>85</v>
      </c>
      <c r="AV171" s="13" t="s">
        <v>85</v>
      </c>
      <c r="AW171" s="13" t="s">
        <v>31</v>
      </c>
      <c r="AX171" s="13" t="s">
        <v>76</v>
      </c>
      <c r="AY171" s="287" t="s">
        <v>190</v>
      </c>
    </row>
    <row r="172" spans="2:51" s="13" customFormat="1" ht="12">
      <c r="B172" s="277"/>
      <c r="C172" s="278"/>
      <c r="D172" s="268" t="s">
        <v>199</v>
      </c>
      <c r="E172" s="279" t="s">
        <v>1</v>
      </c>
      <c r="F172" s="280" t="s">
        <v>223</v>
      </c>
      <c r="G172" s="278"/>
      <c r="H172" s="281">
        <v>-44.88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AT172" s="287" t="s">
        <v>199</v>
      </c>
      <c r="AU172" s="287" t="s">
        <v>85</v>
      </c>
      <c r="AV172" s="13" t="s">
        <v>85</v>
      </c>
      <c r="AW172" s="13" t="s">
        <v>31</v>
      </c>
      <c r="AX172" s="13" t="s">
        <v>76</v>
      </c>
      <c r="AY172" s="287" t="s">
        <v>190</v>
      </c>
    </row>
    <row r="173" spans="2:51" s="14" customFormat="1" ht="12">
      <c r="B173" s="288"/>
      <c r="C173" s="289"/>
      <c r="D173" s="268" t="s">
        <v>199</v>
      </c>
      <c r="E173" s="290" t="s">
        <v>1</v>
      </c>
      <c r="F173" s="291" t="s">
        <v>205</v>
      </c>
      <c r="G173" s="289"/>
      <c r="H173" s="292">
        <v>245.255</v>
      </c>
      <c r="I173" s="293"/>
      <c r="J173" s="289"/>
      <c r="K173" s="289"/>
      <c r="L173" s="294"/>
      <c r="M173" s="295"/>
      <c r="N173" s="296"/>
      <c r="O173" s="296"/>
      <c r="P173" s="296"/>
      <c r="Q173" s="296"/>
      <c r="R173" s="296"/>
      <c r="S173" s="296"/>
      <c r="T173" s="297"/>
      <c r="AT173" s="298" t="s">
        <v>199</v>
      </c>
      <c r="AU173" s="298" t="s">
        <v>85</v>
      </c>
      <c r="AV173" s="14" t="s">
        <v>197</v>
      </c>
      <c r="AW173" s="14" t="s">
        <v>31</v>
      </c>
      <c r="AX173" s="14" t="s">
        <v>83</v>
      </c>
      <c r="AY173" s="298" t="s">
        <v>190</v>
      </c>
    </row>
    <row r="174" spans="2:65" s="1" customFormat="1" ht="16.5" customHeight="1">
      <c r="B174" s="40"/>
      <c r="C174" s="299" t="s">
        <v>197</v>
      </c>
      <c r="D174" s="299" t="s">
        <v>206</v>
      </c>
      <c r="E174" s="300" t="s">
        <v>224</v>
      </c>
      <c r="F174" s="301" t="s">
        <v>225</v>
      </c>
      <c r="G174" s="302" t="s">
        <v>196</v>
      </c>
      <c r="H174" s="303">
        <v>250.16</v>
      </c>
      <c r="I174" s="304"/>
      <c r="J174" s="305">
        <f>ROUND(I174*H174,2)</f>
        <v>0</v>
      </c>
      <c r="K174" s="301" t="s">
        <v>1</v>
      </c>
      <c r="L174" s="306"/>
      <c r="M174" s="307" t="s">
        <v>1</v>
      </c>
      <c r="N174" s="308" t="s">
        <v>41</v>
      </c>
      <c r="O174" s="88"/>
      <c r="P174" s="263">
        <f>O174*H174</f>
        <v>0</v>
      </c>
      <c r="Q174" s="263">
        <v>0.00272</v>
      </c>
      <c r="R174" s="263">
        <f>Q174*H174</f>
        <v>0.6804352</v>
      </c>
      <c r="S174" s="263">
        <v>0</v>
      </c>
      <c r="T174" s="264">
        <f>S174*H174</f>
        <v>0</v>
      </c>
      <c r="AR174" s="265" t="s">
        <v>209</v>
      </c>
      <c r="AT174" s="265" t="s">
        <v>206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197</v>
      </c>
      <c r="BM174" s="265" t="s">
        <v>226</v>
      </c>
    </row>
    <row r="175" spans="2:51" s="13" customFormat="1" ht="12">
      <c r="B175" s="277"/>
      <c r="C175" s="278"/>
      <c r="D175" s="268" t="s">
        <v>199</v>
      </c>
      <c r="E175" s="279" t="s">
        <v>1</v>
      </c>
      <c r="F175" s="280" t="s">
        <v>227</v>
      </c>
      <c r="G175" s="278"/>
      <c r="H175" s="281">
        <v>250.16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AT175" s="287" t="s">
        <v>199</v>
      </c>
      <c r="AU175" s="287" t="s">
        <v>85</v>
      </c>
      <c r="AV175" s="13" t="s">
        <v>85</v>
      </c>
      <c r="AW175" s="13" t="s">
        <v>31</v>
      </c>
      <c r="AX175" s="13" t="s">
        <v>76</v>
      </c>
      <c r="AY175" s="287" t="s">
        <v>190</v>
      </c>
    </row>
    <row r="176" spans="2:51" s="14" customFormat="1" ht="12">
      <c r="B176" s="288"/>
      <c r="C176" s="289"/>
      <c r="D176" s="268" t="s">
        <v>199</v>
      </c>
      <c r="E176" s="290" t="s">
        <v>1</v>
      </c>
      <c r="F176" s="291" t="s">
        <v>205</v>
      </c>
      <c r="G176" s="289"/>
      <c r="H176" s="292">
        <v>250.16</v>
      </c>
      <c r="I176" s="293"/>
      <c r="J176" s="289"/>
      <c r="K176" s="289"/>
      <c r="L176" s="294"/>
      <c r="M176" s="295"/>
      <c r="N176" s="296"/>
      <c r="O176" s="296"/>
      <c r="P176" s="296"/>
      <c r="Q176" s="296"/>
      <c r="R176" s="296"/>
      <c r="S176" s="296"/>
      <c r="T176" s="297"/>
      <c r="AT176" s="298" t="s">
        <v>199</v>
      </c>
      <c r="AU176" s="298" t="s">
        <v>85</v>
      </c>
      <c r="AV176" s="14" t="s">
        <v>197</v>
      </c>
      <c r="AW176" s="14" t="s">
        <v>31</v>
      </c>
      <c r="AX176" s="14" t="s">
        <v>83</v>
      </c>
      <c r="AY176" s="298" t="s">
        <v>190</v>
      </c>
    </row>
    <row r="177" spans="2:65" s="1" customFormat="1" ht="24" customHeight="1">
      <c r="B177" s="40"/>
      <c r="C177" s="254" t="s">
        <v>228</v>
      </c>
      <c r="D177" s="254" t="s">
        <v>193</v>
      </c>
      <c r="E177" s="255" t="s">
        <v>229</v>
      </c>
      <c r="F177" s="256" t="s">
        <v>230</v>
      </c>
      <c r="G177" s="257" t="s">
        <v>196</v>
      </c>
      <c r="H177" s="258">
        <v>301.745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0.00348</v>
      </c>
      <c r="R177" s="263">
        <f>Q177*H177</f>
        <v>1.0500726</v>
      </c>
      <c r="S177" s="263">
        <v>0</v>
      </c>
      <c r="T177" s="264">
        <f>S177*H177</f>
        <v>0</v>
      </c>
      <c r="AR177" s="265" t="s">
        <v>197</v>
      </c>
      <c r="AT177" s="265" t="s">
        <v>193</v>
      </c>
      <c r="AU177" s="265" t="s">
        <v>85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197</v>
      </c>
      <c r="BM177" s="265" t="s">
        <v>231</v>
      </c>
    </row>
    <row r="178" spans="2:51" s="12" customFormat="1" ht="12">
      <c r="B178" s="266"/>
      <c r="C178" s="267"/>
      <c r="D178" s="268" t="s">
        <v>199</v>
      </c>
      <c r="E178" s="269" t="s">
        <v>1</v>
      </c>
      <c r="F178" s="270" t="s">
        <v>200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AT178" s="276" t="s">
        <v>199</v>
      </c>
      <c r="AU178" s="276" t="s">
        <v>85</v>
      </c>
      <c r="AV178" s="12" t="s">
        <v>83</v>
      </c>
      <c r="AW178" s="12" t="s">
        <v>31</v>
      </c>
      <c r="AX178" s="12" t="s">
        <v>76</v>
      </c>
      <c r="AY178" s="276" t="s">
        <v>190</v>
      </c>
    </row>
    <row r="179" spans="2:51" s="13" customFormat="1" ht="12">
      <c r="B179" s="277"/>
      <c r="C179" s="278"/>
      <c r="D179" s="268" t="s">
        <v>199</v>
      </c>
      <c r="E179" s="279" t="s">
        <v>1</v>
      </c>
      <c r="F179" s="280" t="s">
        <v>215</v>
      </c>
      <c r="G179" s="278"/>
      <c r="H179" s="281">
        <v>213.069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AT179" s="287" t="s">
        <v>199</v>
      </c>
      <c r="AU179" s="287" t="s">
        <v>85</v>
      </c>
      <c r="AV179" s="13" t="s">
        <v>85</v>
      </c>
      <c r="AW179" s="13" t="s">
        <v>31</v>
      </c>
      <c r="AX179" s="13" t="s">
        <v>76</v>
      </c>
      <c r="AY179" s="287" t="s">
        <v>190</v>
      </c>
    </row>
    <row r="180" spans="2:51" s="13" customFormat="1" ht="12">
      <c r="B180" s="277"/>
      <c r="C180" s="278"/>
      <c r="D180" s="268" t="s">
        <v>199</v>
      </c>
      <c r="E180" s="279" t="s">
        <v>1</v>
      </c>
      <c r="F180" s="280" t="s">
        <v>216</v>
      </c>
      <c r="G180" s="278"/>
      <c r="H180" s="281">
        <v>33.971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AT180" s="287" t="s">
        <v>199</v>
      </c>
      <c r="AU180" s="287" t="s">
        <v>85</v>
      </c>
      <c r="AV180" s="13" t="s">
        <v>85</v>
      </c>
      <c r="AW180" s="13" t="s">
        <v>31</v>
      </c>
      <c r="AX180" s="13" t="s">
        <v>76</v>
      </c>
      <c r="AY180" s="287" t="s">
        <v>190</v>
      </c>
    </row>
    <row r="181" spans="2:51" s="13" customFormat="1" ht="12">
      <c r="B181" s="277"/>
      <c r="C181" s="278"/>
      <c r="D181" s="268" t="s">
        <v>199</v>
      </c>
      <c r="E181" s="279" t="s">
        <v>1</v>
      </c>
      <c r="F181" s="280" t="s">
        <v>217</v>
      </c>
      <c r="G181" s="278"/>
      <c r="H181" s="281">
        <v>-4.805</v>
      </c>
      <c r="I181" s="282"/>
      <c r="J181" s="278"/>
      <c r="K181" s="278"/>
      <c r="L181" s="283"/>
      <c r="M181" s="284"/>
      <c r="N181" s="285"/>
      <c r="O181" s="285"/>
      <c r="P181" s="285"/>
      <c r="Q181" s="285"/>
      <c r="R181" s="285"/>
      <c r="S181" s="285"/>
      <c r="T181" s="286"/>
      <c r="AT181" s="287" t="s">
        <v>199</v>
      </c>
      <c r="AU181" s="287" t="s">
        <v>85</v>
      </c>
      <c r="AV181" s="13" t="s">
        <v>85</v>
      </c>
      <c r="AW181" s="13" t="s">
        <v>31</v>
      </c>
      <c r="AX181" s="13" t="s">
        <v>76</v>
      </c>
      <c r="AY181" s="287" t="s">
        <v>190</v>
      </c>
    </row>
    <row r="182" spans="2:51" s="13" customFormat="1" ht="12">
      <c r="B182" s="277"/>
      <c r="C182" s="278"/>
      <c r="D182" s="268" t="s">
        <v>199</v>
      </c>
      <c r="E182" s="279" t="s">
        <v>1</v>
      </c>
      <c r="F182" s="280" t="s">
        <v>218</v>
      </c>
      <c r="G182" s="278"/>
      <c r="H182" s="281">
        <v>-47.52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AT182" s="287" t="s">
        <v>199</v>
      </c>
      <c r="AU182" s="287" t="s">
        <v>85</v>
      </c>
      <c r="AV182" s="13" t="s">
        <v>85</v>
      </c>
      <c r="AW182" s="13" t="s">
        <v>31</v>
      </c>
      <c r="AX182" s="13" t="s">
        <v>76</v>
      </c>
      <c r="AY182" s="287" t="s">
        <v>190</v>
      </c>
    </row>
    <row r="183" spans="2:51" s="13" customFormat="1" ht="12">
      <c r="B183" s="277"/>
      <c r="C183" s="278"/>
      <c r="D183" s="268" t="s">
        <v>199</v>
      </c>
      <c r="E183" s="279" t="s">
        <v>1</v>
      </c>
      <c r="F183" s="280" t="s">
        <v>219</v>
      </c>
      <c r="G183" s="278"/>
      <c r="H183" s="281">
        <v>-7.56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AT183" s="287" t="s">
        <v>199</v>
      </c>
      <c r="AU183" s="287" t="s">
        <v>85</v>
      </c>
      <c r="AV183" s="13" t="s">
        <v>85</v>
      </c>
      <c r="AW183" s="13" t="s">
        <v>31</v>
      </c>
      <c r="AX183" s="13" t="s">
        <v>76</v>
      </c>
      <c r="AY183" s="287" t="s">
        <v>190</v>
      </c>
    </row>
    <row r="184" spans="2:51" s="13" customFormat="1" ht="12">
      <c r="B184" s="277"/>
      <c r="C184" s="278"/>
      <c r="D184" s="268" t="s">
        <v>199</v>
      </c>
      <c r="E184" s="279" t="s">
        <v>1</v>
      </c>
      <c r="F184" s="280" t="s">
        <v>220</v>
      </c>
      <c r="G184" s="278"/>
      <c r="H184" s="281">
        <v>-4.8</v>
      </c>
      <c r="I184" s="282"/>
      <c r="J184" s="278"/>
      <c r="K184" s="278"/>
      <c r="L184" s="283"/>
      <c r="M184" s="284"/>
      <c r="N184" s="285"/>
      <c r="O184" s="285"/>
      <c r="P184" s="285"/>
      <c r="Q184" s="285"/>
      <c r="R184" s="285"/>
      <c r="S184" s="285"/>
      <c r="T184" s="286"/>
      <c r="AT184" s="287" t="s">
        <v>199</v>
      </c>
      <c r="AU184" s="287" t="s">
        <v>85</v>
      </c>
      <c r="AV184" s="13" t="s">
        <v>85</v>
      </c>
      <c r="AW184" s="13" t="s">
        <v>31</v>
      </c>
      <c r="AX184" s="13" t="s">
        <v>76</v>
      </c>
      <c r="AY184" s="287" t="s">
        <v>190</v>
      </c>
    </row>
    <row r="185" spans="2:51" s="13" customFormat="1" ht="12">
      <c r="B185" s="277"/>
      <c r="C185" s="278"/>
      <c r="D185" s="268" t="s">
        <v>199</v>
      </c>
      <c r="E185" s="279" t="s">
        <v>1</v>
      </c>
      <c r="F185" s="280" t="s">
        <v>221</v>
      </c>
      <c r="G185" s="278"/>
      <c r="H185" s="281">
        <v>-3.1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AT185" s="287" t="s">
        <v>199</v>
      </c>
      <c r="AU185" s="287" t="s">
        <v>85</v>
      </c>
      <c r="AV185" s="13" t="s">
        <v>85</v>
      </c>
      <c r="AW185" s="13" t="s">
        <v>31</v>
      </c>
      <c r="AX185" s="13" t="s">
        <v>76</v>
      </c>
      <c r="AY185" s="287" t="s">
        <v>190</v>
      </c>
    </row>
    <row r="186" spans="2:51" s="12" customFormat="1" ht="12">
      <c r="B186" s="266"/>
      <c r="C186" s="267"/>
      <c r="D186" s="268" t="s">
        <v>199</v>
      </c>
      <c r="E186" s="269" t="s">
        <v>1</v>
      </c>
      <c r="F186" s="270" t="s">
        <v>203</v>
      </c>
      <c r="G186" s="267"/>
      <c r="H186" s="269" t="s">
        <v>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AT186" s="276" t="s">
        <v>199</v>
      </c>
      <c r="AU186" s="276" t="s">
        <v>85</v>
      </c>
      <c r="AV186" s="12" t="s">
        <v>83</v>
      </c>
      <c r="AW186" s="12" t="s">
        <v>31</v>
      </c>
      <c r="AX186" s="12" t="s">
        <v>76</v>
      </c>
      <c r="AY186" s="276" t="s">
        <v>190</v>
      </c>
    </row>
    <row r="187" spans="2:51" s="13" customFormat="1" ht="12">
      <c r="B187" s="277"/>
      <c r="C187" s="278"/>
      <c r="D187" s="268" t="s">
        <v>199</v>
      </c>
      <c r="E187" s="279" t="s">
        <v>1</v>
      </c>
      <c r="F187" s="280" t="s">
        <v>222</v>
      </c>
      <c r="G187" s="278"/>
      <c r="H187" s="281">
        <v>110.88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AT187" s="287" t="s">
        <v>199</v>
      </c>
      <c r="AU187" s="287" t="s">
        <v>85</v>
      </c>
      <c r="AV187" s="13" t="s">
        <v>85</v>
      </c>
      <c r="AW187" s="13" t="s">
        <v>31</v>
      </c>
      <c r="AX187" s="13" t="s">
        <v>76</v>
      </c>
      <c r="AY187" s="287" t="s">
        <v>190</v>
      </c>
    </row>
    <row r="188" spans="2:51" s="13" customFormat="1" ht="12">
      <c r="B188" s="277"/>
      <c r="C188" s="278"/>
      <c r="D188" s="268" t="s">
        <v>199</v>
      </c>
      <c r="E188" s="279" t="s">
        <v>1</v>
      </c>
      <c r="F188" s="280" t="s">
        <v>223</v>
      </c>
      <c r="G188" s="278"/>
      <c r="H188" s="281">
        <v>-44.88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AT188" s="287" t="s">
        <v>199</v>
      </c>
      <c r="AU188" s="287" t="s">
        <v>85</v>
      </c>
      <c r="AV188" s="13" t="s">
        <v>85</v>
      </c>
      <c r="AW188" s="13" t="s">
        <v>31</v>
      </c>
      <c r="AX188" s="13" t="s">
        <v>76</v>
      </c>
      <c r="AY188" s="287" t="s">
        <v>190</v>
      </c>
    </row>
    <row r="189" spans="2:51" s="12" customFormat="1" ht="12">
      <c r="B189" s="266"/>
      <c r="C189" s="267"/>
      <c r="D189" s="268" t="s">
        <v>199</v>
      </c>
      <c r="E189" s="269" t="s">
        <v>1</v>
      </c>
      <c r="F189" s="270" t="s">
        <v>232</v>
      </c>
      <c r="G189" s="267"/>
      <c r="H189" s="269" t="s">
        <v>1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AT189" s="276" t="s">
        <v>199</v>
      </c>
      <c r="AU189" s="276" t="s">
        <v>85</v>
      </c>
      <c r="AV189" s="12" t="s">
        <v>83</v>
      </c>
      <c r="AW189" s="12" t="s">
        <v>31</v>
      </c>
      <c r="AX189" s="12" t="s">
        <v>76</v>
      </c>
      <c r="AY189" s="276" t="s">
        <v>190</v>
      </c>
    </row>
    <row r="190" spans="2:51" s="13" customFormat="1" ht="12">
      <c r="B190" s="277"/>
      <c r="C190" s="278"/>
      <c r="D190" s="268" t="s">
        <v>199</v>
      </c>
      <c r="E190" s="279" t="s">
        <v>1</v>
      </c>
      <c r="F190" s="280" t="s">
        <v>233</v>
      </c>
      <c r="G190" s="278"/>
      <c r="H190" s="281">
        <v>4.26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AT190" s="287" t="s">
        <v>199</v>
      </c>
      <c r="AU190" s="287" t="s">
        <v>85</v>
      </c>
      <c r="AV190" s="13" t="s">
        <v>85</v>
      </c>
      <c r="AW190" s="13" t="s">
        <v>31</v>
      </c>
      <c r="AX190" s="13" t="s">
        <v>76</v>
      </c>
      <c r="AY190" s="287" t="s">
        <v>190</v>
      </c>
    </row>
    <row r="191" spans="2:51" s="13" customFormat="1" ht="12">
      <c r="B191" s="277"/>
      <c r="C191" s="278"/>
      <c r="D191" s="268" t="s">
        <v>199</v>
      </c>
      <c r="E191" s="279" t="s">
        <v>1</v>
      </c>
      <c r="F191" s="280" t="s">
        <v>234</v>
      </c>
      <c r="G191" s="278"/>
      <c r="H191" s="281">
        <v>1.59</v>
      </c>
      <c r="I191" s="282"/>
      <c r="J191" s="278"/>
      <c r="K191" s="278"/>
      <c r="L191" s="283"/>
      <c r="M191" s="284"/>
      <c r="N191" s="285"/>
      <c r="O191" s="285"/>
      <c r="P191" s="285"/>
      <c r="Q191" s="285"/>
      <c r="R191" s="285"/>
      <c r="S191" s="285"/>
      <c r="T191" s="286"/>
      <c r="AT191" s="287" t="s">
        <v>199</v>
      </c>
      <c r="AU191" s="287" t="s">
        <v>85</v>
      </c>
      <c r="AV191" s="13" t="s">
        <v>85</v>
      </c>
      <c r="AW191" s="13" t="s">
        <v>31</v>
      </c>
      <c r="AX191" s="13" t="s">
        <v>76</v>
      </c>
      <c r="AY191" s="287" t="s">
        <v>190</v>
      </c>
    </row>
    <row r="192" spans="2:51" s="13" customFormat="1" ht="12">
      <c r="B192" s="277"/>
      <c r="C192" s="278"/>
      <c r="D192" s="268" t="s">
        <v>199</v>
      </c>
      <c r="E192" s="279" t="s">
        <v>1</v>
      </c>
      <c r="F192" s="280" t="s">
        <v>235</v>
      </c>
      <c r="G192" s="278"/>
      <c r="H192" s="281">
        <v>20.52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AT192" s="287" t="s">
        <v>199</v>
      </c>
      <c r="AU192" s="287" t="s">
        <v>85</v>
      </c>
      <c r="AV192" s="13" t="s">
        <v>85</v>
      </c>
      <c r="AW192" s="13" t="s">
        <v>31</v>
      </c>
      <c r="AX192" s="13" t="s">
        <v>76</v>
      </c>
      <c r="AY192" s="287" t="s">
        <v>190</v>
      </c>
    </row>
    <row r="193" spans="2:51" s="13" customFormat="1" ht="12">
      <c r="B193" s="277"/>
      <c r="C193" s="278"/>
      <c r="D193" s="268" t="s">
        <v>199</v>
      </c>
      <c r="E193" s="279" t="s">
        <v>1</v>
      </c>
      <c r="F193" s="280" t="s">
        <v>236</v>
      </c>
      <c r="G193" s="278"/>
      <c r="H193" s="281">
        <v>6.12</v>
      </c>
      <c r="I193" s="282"/>
      <c r="J193" s="278"/>
      <c r="K193" s="278"/>
      <c r="L193" s="283"/>
      <c r="M193" s="284"/>
      <c r="N193" s="285"/>
      <c r="O193" s="285"/>
      <c r="P193" s="285"/>
      <c r="Q193" s="285"/>
      <c r="R193" s="285"/>
      <c r="S193" s="285"/>
      <c r="T193" s="286"/>
      <c r="AT193" s="287" t="s">
        <v>199</v>
      </c>
      <c r="AU193" s="287" t="s">
        <v>85</v>
      </c>
      <c r="AV193" s="13" t="s">
        <v>85</v>
      </c>
      <c r="AW193" s="13" t="s">
        <v>31</v>
      </c>
      <c r="AX193" s="13" t="s">
        <v>76</v>
      </c>
      <c r="AY193" s="287" t="s">
        <v>190</v>
      </c>
    </row>
    <row r="194" spans="2:51" s="13" customFormat="1" ht="12">
      <c r="B194" s="277"/>
      <c r="C194" s="278"/>
      <c r="D194" s="268" t="s">
        <v>199</v>
      </c>
      <c r="E194" s="279" t="s">
        <v>1</v>
      </c>
      <c r="F194" s="280" t="s">
        <v>237</v>
      </c>
      <c r="G194" s="278"/>
      <c r="H194" s="281">
        <v>24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AT194" s="287" t="s">
        <v>199</v>
      </c>
      <c r="AU194" s="287" t="s">
        <v>85</v>
      </c>
      <c r="AV194" s="13" t="s">
        <v>85</v>
      </c>
      <c r="AW194" s="13" t="s">
        <v>31</v>
      </c>
      <c r="AX194" s="13" t="s">
        <v>76</v>
      </c>
      <c r="AY194" s="287" t="s">
        <v>190</v>
      </c>
    </row>
    <row r="195" spans="2:51" s="14" customFormat="1" ht="12">
      <c r="B195" s="288"/>
      <c r="C195" s="289"/>
      <c r="D195" s="268" t="s">
        <v>199</v>
      </c>
      <c r="E195" s="290" t="s">
        <v>1</v>
      </c>
      <c r="F195" s="291" t="s">
        <v>205</v>
      </c>
      <c r="G195" s="289"/>
      <c r="H195" s="292">
        <v>301.745</v>
      </c>
      <c r="I195" s="293"/>
      <c r="J195" s="289"/>
      <c r="K195" s="289"/>
      <c r="L195" s="294"/>
      <c r="M195" s="295"/>
      <c r="N195" s="296"/>
      <c r="O195" s="296"/>
      <c r="P195" s="296"/>
      <c r="Q195" s="296"/>
      <c r="R195" s="296"/>
      <c r="S195" s="296"/>
      <c r="T195" s="297"/>
      <c r="AT195" s="298" t="s">
        <v>199</v>
      </c>
      <c r="AU195" s="298" t="s">
        <v>85</v>
      </c>
      <c r="AV195" s="14" t="s">
        <v>197</v>
      </c>
      <c r="AW195" s="14" t="s">
        <v>31</v>
      </c>
      <c r="AX195" s="14" t="s">
        <v>83</v>
      </c>
      <c r="AY195" s="298" t="s">
        <v>190</v>
      </c>
    </row>
    <row r="196" spans="2:65" s="1" customFormat="1" ht="24" customHeight="1">
      <c r="B196" s="40"/>
      <c r="C196" s="254" t="s">
        <v>191</v>
      </c>
      <c r="D196" s="254" t="s">
        <v>193</v>
      </c>
      <c r="E196" s="255" t="s">
        <v>238</v>
      </c>
      <c r="F196" s="256" t="s">
        <v>239</v>
      </c>
      <c r="G196" s="257" t="s">
        <v>196</v>
      </c>
      <c r="H196" s="258">
        <v>127.566</v>
      </c>
      <c r="I196" s="259"/>
      <c r="J196" s="260">
        <f>ROUND(I196*H196,2)</f>
        <v>0</v>
      </c>
      <c r="K196" s="256" t="s">
        <v>1</v>
      </c>
      <c r="L196" s="42"/>
      <c r="M196" s="261" t="s">
        <v>1</v>
      </c>
      <c r="N196" s="262" t="s">
        <v>41</v>
      </c>
      <c r="O196" s="88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AR196" s="265" t="s">
        <v>197</v>
      </c>
      <c r="AT196" s="265" t="s">
        <v>193</v>
      </c>
      <c r="AU196" s="265" t="s">
        <v>85</v>
      </c>
      <c r="AY196" s="17" t="s">
        <v>190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83</v>
      </c>
      <c r="BK196" s="149">
        <f>ROUND(I196*H196,2)</f>
        <v>0</v>
      </c>
      <c r="BL196" s="17" t="s">
        <v>197</v>
      </c>
      <c r="BM196" s="265" t="s">
        <v>240</v>
      </c>
    </row>
    <row r="197" spans="2:51" s="12" customFormat="1" ht="12">
      <c r="B197" s="266"/>
      <c r="C197" s="267"/>
      <c r="D197" s="268" t="s">
        <v>199</v>
      </c>
      <c r="E197" s="269" t="s">
        <v>1</v>
      </c>
      <c r="F197" s="270" t="s">
        <v>241</v>
      </c>
      <c r="G197" s="267"/>
      <c r="H197" s="269" t="s">
        <v>1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AT197" s="276" t="s">
        <v>199</v>
      </c>
      <c r="AU197" s="276" t="s">
        <v>85</v>
      </c>
      <c r="AV197" s="12" t="s">
        <v>83</v>
      </c>
      <c r="AW197" s="12" t="s">
        <v>31</v>
      </c>
      <c r="AX197" s="12" t="s">
        <v>76</v>
      </c>
      <c r="AY197" s="276" t="s">
        <v>190</v>
      </c>
    </row>
    <row r="198" spans="2:51" s="13" customFormat="1" ht="12">
      <c r="B198" s="277"/>
      <c r="C198" s="278"/>
      <c r="D198" s="268" t="s">
        <v>199</v>
      </c>
      <c r="E198" s="279" t="s">
        <v>1</v>
      </c>
      <c r="F198" s="280" t="s">
        <v>242</v>
      </c>
      <c r="G198" s="278"/>
      <c r="H198" s="281">
        <v>1.705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AT198" s="287" t="s">
        <v>199</v>
      </c>
      <c r="AU198" s="287" t="s">
        <v>85</v>
      </c>
      <c r="AV198" s="13" t="s">
        <v>85</v>
      </c>
      <c r="AW198" s="13" t="s">
        <v>31</v>
      </c>
      <c r="AX198" s="13" t="s">
        <v>76</v>
      </c>
      <c r="AY198" s="287" t="s">
        <v>190</v>
      </c>
    </row>
    <row r="199" spans="2:51" s="13" customFormat="1" ht="12">
      <c r="B199" s="277"/>
      <c r="C199" s="278"/>
      <c r="D199" s="268" t="s">
        <v>199</v>
      </c>
      <c r="E199" s="279" t="s">
        <v>1</v>
      </c>
      <c r="F199" s="280" t="s">
        <v>243</v>
      </c>
      <c r="G199" s="278"/>
      <c r="H199" s="281">
        <v>6.2</v>
      </c>
      <c r="I199" s="282"/>
      <c r="J199" s="278"/>
      <c r="K199" s="278"/>
      <c r="L199" s="283"/>
      <c r="M199" s="284"/>
      <c r="N199" s="285"/>
      <c r="O199" s="285"/>
      <c r="P199" s="285"/>
      <c r="Q199" s="285"/>
      <c r="R199" s="285"/>
      <c r="S199" s="285"/>
      <c r="T199" s="286"/>
      <c r="AT199" s="287" t="s">
        <v>199</v>
      </c>
      <c r="AU199" s="287" t="s">
        <v>85</v>
      </c>
      <c r="AV199" s="13" t="s">
        <v>85</v>
      </c>
      <c r="AW199" s="13" t="s">
        <v>31</v>
      </c>
      <c r="AX199" s="13" t="s">
        <v>76</v>
      </c>
      <c r="AY199" s="287" t="s">
        <v>190</v>
      </c>
    </row>
    <row r="200" spans="2:51" s="13" customFormat="1" ht="12">
      <c r="B200" s="277"/>
      <c r="C200" s="278"/>
      <c r="D200" s="268" t="s">
        <v>199</v>
      </c>
      <c r="E200" s="279" t="s">
        <v>1</v>
      </c>
      <c r="F200" s="280" t="s">
        <v>244</v>
      </c>
      <c r="G200" s="278"/>
      <c r="H200" s="281">
        <v>14.4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AT200" s="287" t="s">
        <v>199</v>
      </c>
      <c r="AU200" s="287" t="s">
        <v>85</v>
      </c>
      <c r="AV200" s="13" t="s">
        <v>85</v>
      </c>
      <c r="AW200" s="13" t="s">
        <v>31</v>
      </c>
      <c r="AX200" s="13" t="s">
        <v>76</v>
      </c>
      <c r="AY200" s="287" t="s">
        <v>190</v>
      </c>
    </row>
    <row r="201" spans="2:51" s="13" customFormat="1" ht="12">
      <c r="B201" s="277"/>
      <c r="C201" s="278"/>
      <c r="D201" s="268" t="s">
        <v>199</v>
      </c>
      <c r="E201" s="279" t="s">
        <v>1</v>
      </c>
      <c r="F201" s="280" t="s">
        <v>245</v>
      </c>
      <c r="G201" s="278"/>
      <c r="H201" s="281">
        <v>43.2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AT201" s="287" t="s">
        <v>199</v>
      </c>
      <c r="AU201" s="287" t="s">
        <v>85</v>
      </c>
      <c r="AV201" s="13" t="s">
        <v>85</v>
      </c>
      <c r="AW201" s="13" t="s">
        <v>31</v>
      </c>
      <c r="AX201" s="13" t="s">
        <v>76</v>
      </c>
      <c r="AY201" s="287" t="s">
        <v>190</v>
      </c>
    </row>
    <row r="202" spans="2:51" s="12" customFormat="1" ht="12">
      <c r="B202" s="266"/>
      <c r="C202" s="267"/>
      <c r="D202" s="268" t="s">
        <v>199</v>
      </c>
      <c r="E202" s="269" t="s">
        <v>1</v>
      </c>
      <c r="F202" s="270" t="s">
        <v>203</v>
      </c>
      <c r="G202" s="267"/>
      <c r="H202" s="269" t="s">
        <v>1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AT202" s="276" t="s">
        <v>199</v>
      </c>
      <c r="AU202" s="276" t="s">
        <v>85</v>
      </c>
      <c r="AV202" s="12" t="s">
        <v>83</v>
      </c>
      <c r="AW202" s="12" t="s">
        <v>31</v>
      </c>
      <c r="AX202" s="12" t="s">
        <v>76</v>
      </c>
      <c r="AY202" s="276" t="s">
        <v>190</v>
      </c>
    </row>
    <row r="203" spans="2:51" s="13" customFormat="1" ht="12">
      <c r="B203" s="277"/>
      <c r="C203" s="278"/>
      <c r="D203" s="268" t="s">
        <v>199</v>
      </c>
      <c r="E203" s="279" t="s">
        <v>1</v>
      </c>
      <c r="F203" s="280" t="s">
        <v>246</v>
      </c>
      <c r="G203" s="278"/>
      <c r="H203" s="281">
        <v>40.8</v>
      </c>
      <c r="I203" s="282"/>
      <c r="J203" s="278"/>
      <c r="K203" s="278"/>
      <c r="L203" s="283"/>
      <c r="M203" s="284"/>
      <c r="N203" s="285"/>
      <c r="O203" s="285"/>
      <c r="P203" s="285"/>
      <c r="Q203" s="285"/>
      <c r="R203" s="285"/>
      <c r="S203" s="285"/>
      <c r="T203" s="286"/>
      <c r="AT203" s="287" t="s">
        <v>199</v>
      </c>
      <c r="AU203" s="287" t="s">
        <v>85</v>
      </c>
      <c r="AV203" s="13" t="s">
        <v>85</v>
      </c>
      <c r="AW203" s="13" t="s">
        <v>31</v>
      </c>
      <c r="AX203" s="13" t="s">
        <v>76</v>
      </c>
      <c r="AY203" s="287" t="s">
        <v>190</v>
      </c>
    </row>
    <row r="204" spans="2:51" s="15" customFormat="1" ht="12">
      <c r="B204" s="309"/>
      <c r="C204" s="310"/>
      <c r="D204" s="268" t="s">
        <v>199</v>
      </c>
      <c r="E204" s="311" t="s">
        <v>1</v>
      </c>
      <c r="F204" s="312" t="s">
        <v>247</v>
      </c>
      <c r="G204" s="310"/>
      <c r="H204" s="313">
        <v>106.30499999999999</v>
      </c>
      <c r="I204" s="314"/>
      <c r="J204" s="310"/>
      <c r="K204" s="310"/>
      <c r="L204" s="315"/>
      <c r="M204" s="316"/>
      <c r="N204" s="317"/>
      <c r="O204" s="317"/>
      <c r="P204" s="317"/>
      <c r="Q204" s="317"/>
      <c r="R204" s="317"/>
      <c r="S204" s="317"/>
      <c r="T204" s="318"/>
      <c r="AT204" s="319" t="s">
        <v>199</v>
      </c>
      <c r="AU204" s="319" t="s">
        <v>85</v>
      </c>
      <c r="AV204" s="15" t="s">
        <v>120</v>
      </c>
      <c r="AW204" s="15" t="s">
        <v>31</v>
      </c>
      <c r="AX204" s="15" t="s">
        <v>76</v>
      </c>
      <c r="AY204" s="319" t="s">
        <v>190</v>
      </c>
    </row>
    <row r="205" spans="2:51" s="13" customFormat="1" ht="12">
      <c r="B205" s="277"/>
      <c r="C205" s="278"/>
      <c r="D205" s="268" t="s">
        <v>199</v>
      </c>
      <c r="E205" s="279" t="s">
        <v>1</v>
      </c>
      <c r="F205" s="280" t="s">
        <v>248</v>
      </c>
      <c r="G205" s="278"/>
      <c r="H205" s="281">
        <v>21.261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AT205" s="287" t="s">
        <v>199</v>
      </c>
      <c r="AU205" s="287" t="s">
        <v>85</v>
      </c>
      <c r="AV205" s="13" t="s">
        <v>85</v>
      </c>
      <c r="AW205" s="13" t="s">
        <v>31</v>
      </c>
      <c r="AX205" s="13" t="s">
        <v>76</v>
      </c>
      <c r="AY205" s="287" t="s">
        <v>190</v>
      </c>
    </row>
    <row r="206" spans="2:51" s="14" customFormat="1" ht="12">
      <c r="B206" s="288"/>
      <c r="C206" s="289"/>
      <c r="D206" s="268" t="s">
        <v>199</v>
      </c>
      <c r="E206" s="290" t="s">
        <v>1</v>
      </c>
      <c r="F206" s="291" t="s">
        <v>205</v>
      </c>
      <c r="G206" s="289"/>
      <c r="H206" s="292">
        <v>127.56599999999999</v>
      </c>
      <c r="I206" s="293"/>
      <c r="J206" s="289"/>
      <c r="K206" s="289"/>
      <c r="L206" s="294"/>
      <c r="M206" s="295"/>
      <c r="N206" s="296"/>
      <c r="O206" s="296"/>
      <c r="P206" s="296"/>
      <c r="Q206" s="296"/>
      <c r="R206" s="296"/>
      <c r="S206" s="296"/>
      <c r="T206" s="297"/>
      <c r="AT206" s="298" t="s">
        <v>199</v>
      </c>
      <c r="AU206" s="298" t="s">
        <v>85</v>
      </c>
      <c r="AV206" s="14" t="s">
        <v>197</v>
      </c>
      <c r="AW206" s="14" t="s">
        <v>31</v>
      </c>
      <c r="AX206" s="14" t="s">
        <v>83</v>
      </c>
      <c r="AY206" s="298" t="s">
        <v>190</v>
      </c>
    </row>
    <row r="207" spans="2:63" s="11" customFormat="1" ht="22.8" customHeight="1">
      <c r="B207" s="238"/>
      <c r="C207" s="239"/>
      <c r="D207" s="240" t="s">
        <v>75</v>
      </c>
      <c r="E207" s="252" t="s">
        <v>249</v>
      </c>
      <c r="F207" s="252" t="s">
        <v>250</v>
      </c>
      <c r="G207" s="239"/>
      <c r="H207" s="239"/>
      <c r="I207" s="242"/>
      <c r="J207" s="253">
        <f>BK207</f>
        <v>0</v>
      </c>
      <c r="K207" s="239"/>
      <c r="L207" s="244"/>
      <c r="M207" s="245"/>
      <c r="N207" s="246"/>
      <c r="O207" s="246"/>
      <c r="P207" s="247">
        <f>SUM(P208:P235)</f>
        <v>0</v>
      </c>
      <c r="Q207" s="246"/>
      <c r="R207" s="247">
        <f>SUM(R208:R235)</f>
        <v>0</v>
      </c>
      <c r="S207" s="246"/>
      <c r="T207" s="248">
        <f>SUM(T208:T235)</f>
        <v>3.7958000000000003</v>
      </c>
      <c r="AR207" s="249" t="s">
        <v>83</v>
      </c>
      <c r="AT207" s="250" t="s">
        <v>75</v>
      </c>
      <c r="AU207" s="250" t="s">
        <v>83</v>
      </c>
      <c r="AY207" s="249" t="s">
        <v>190</v>
      </c>
      <c r="BK207" s="251">
        <f>SUM(BK208:BK235)</f>
        <v>0</v>
      </c>
    </row>
    <row r="208" spans="2:65" s="1" customFormat="1" ht="24" customHeight="1">
      <c r="B208" s="40"/>
      <c r="C208" s="254" t="s">
        <v>251</v>
      </c>
      <c r="D208" s="254" t="s">
        <v>193</v>
      </c>
      <c r="E208" s="255" t="s">
        <v>252</v>
      </c>
      <c r="F208" s="256" t="s">
        <v>253</v>
      </c>
      <c r="G208" s="257" t="s">
        <v>196</v>
      </c>
      <c r="H208" s="258">
        <v>349.56</v>
      </c>
      <c r="I208" s="259"/>
      <c r="J208" s="260">
        <f>ROUND(I208*H208,2)</f>
        <v>0</v>
      </c>
      <c r="K208" s="256" t="s">
        <v>1</v>
      </c>
      <c r="L208" s="42"/>
      <c r="M208" s="261" t="s">
        <v>1</v>
      </c>
      <c r="N208" s="262" t="s">
        <v>41</v>
      </c>
      <c r="O208" s="88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AR208" s="265" t="s">
        <v>197</v>
      </c>
      <c r="AT208" s="265" t="s">
        <v>193</v>
      </c>
      <c r="AU208" s="265" t="s">
        <v>85</v>
      </c>
      <c r="AY208" s="17" t="s">
        <v>190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83</v>
      </c>
      <c r="BK208" s="149">
        <f>ROUND(I208*H208,2)</f>
        <v>0</v>
      </c>
      <c r="BL208" s="17" t="s">
        <v>197</v>
      </c>
      <c r="BM208" s="265" t="s">
        <v>254</v>
      </c>
    </row>
    <row r="209" spans="2:51" s="12" customFormat="1" ht="12">
      <c r="B209" s="266"/>
      <c r="C209" s="267"/>
      <c r="D209" s="268" t="s">
        <v>199</v>
      </c>
      <c r="E209" s="269" t="s">
        <v>1</v>
      </c>
      <c r="F209" s="270" t="s">
        <v>200</v>
      </c>
      <c r="G209" s="267"/>
      <c r="H209" s="269" t="s">
        <v>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AT209" s="276" t="s">
        <v>199</v>
      </c>
      <c r="AU209" s="276" t="s">
        <v>85</v>
      </c>
      <c r="AV209" s="12" t="s">
        <v>83</v>
      </c>
      <c r="AW209" s="12" t="s">
        <v>31</v>
      </c>
      <c r="AX209" s="12" t="s">
        <v>76</v>
      </c>
      <c r="AY209" s="276" t="s">
        <v>190</v>
      </c>
    </row>
    <row r="210" spans="2:51" s="13" customFormat="1" ht="12">
      <c r="B210" s="277"/>
      <c r="C210" s="278"/>
      <c r="D210" s="268" t="s">
        <v>199</v>
      </c>
      <c r="E210" s="279" t="s">
        <v>1</v>
      </c>
      <c r="F210" s="280" t="s">
        <v>255</v>
      </c>
      <c r="G210" s="278"/>
      <c r="H210" s="281">
        <v>241.92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AT210" s="287" t="s">
        <v>199</v>
      </c>
      <c r="AU210" s="287" t="s">
        <v>85</v>
      </c>
      <c r="AV210" s="13" t="s">
        <v>85</v>
      </c>
      <c r="AW210" s="13" t="s">
        <v>31</v>
      </c>
      <c r="AX210" s="13" t="s">
        <v>76</v>
      </c>
      <c r="AY210" s="287" t="s">
        <v>190</v>
      </c>
    </row>
    <row r="211" spans="2:51" s="12" customFormat="1" ht="12">
      <c r="B211" s="266"/>
      <c r="C211" s="267"/>
      <c r="D211" s="268" t="s">
        <v>199</v>
      </c>
      <c r="E211" s="269" t="s">
        <v>1</v>
      </c>
      <c r="F211" s="270" t="s">
        <v>203</v>
      </c>
      <c r="G211" s="267"/>
      <c r="H211" s="269" t="s">
        <v>1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AT211" s="276" t="s">
        <v>199</v>
      </c>
      <c r="AU211" s="276" t="s">
        <v>85</v>
      </c>
      <c r="AV211" s="12" t="s">
        <v>83</v>
      </c>
      <c r="AW211" s="12" t="s">
        <v>31</v>
      </c>
      <c r="AX211" s="12" t="s">
        <v>76</v>
      </c>
      <c r="AY211" s="276" t="s">
        <v>190</v>
      </c>
    </row>
    <row r="212" spans="2:51" s="13" customFormat="1" ht="12">
      <c r="B212" s="277"/>
      <c r="C212" s="278"/>
      <c r="D212" s="268" t="s">
        <v>199</v>
      </c>
      <c r="E212" s="279" t="s">
        <v>1</v>
      </c>
      <c r="F212" s="280" t="s">
        <v>256</v>
      </c>
      <c r="G212" s="278"/>
      <c r="H212" s="281">
        <v>107.64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AT212" s="287" t="s">
        <v>199</v>
      </c>
      <c r="AU212" s="287" t="s">
        <v>85</v>
      </c>
      <c r="AV212" s="13" t="s">
        <v>85</v>
      </c>
      <c r="AW212" s="13" t="s">
        <v>31</v>
      </c>
      <c r="AX212" s="13" t="s">
        <v>76</v>
      </c>
      <c r="AY212" s="287" t="s">
        <v>190</v>
      </c>
    </row>
    <row r="213" spans="2:51" s="14" customFormat="1" ht="12">
      <c r="B213" s="288"/>
      <c r="C213" s="289"/>
      <c r="D213" s="268" t="s">
        <v>199</v>
      </c>
      <c r="E213" s="290" t="s">
        <v>1</v>
      </c>
      <c r="F213" s="291" t="s">
        <v>205</v>
      </c>
      <c r="G213" s="289"/>
      <c r="H213" s="292">
        <v>349.56</v>
      </c>
      <c r="I213" s="293"/>
      <c r="J213" s="289"/>
      <c r="K213" s="289"/>
      <c r="L213" s="294"/>
      <c r="M213" s="295"/>
      <c r="N213" s="296"/>
      <c r="O213" s="296"/>
      <c r="P213" s="296"/>
      <c r="Q213" s="296"/>
      <c r="R213" s="296"/>
      <c r="S213" s="296"/>
      <c r="T213" s="297"/>
      <c r="AT213" s="298" t="s">
        <v>199</v>
      </c>
      <c r="AU213" s="298" t="s">
        <v>85</v>
      </c>
      <c r="AV213" s="14" t="s">
        <v>197</v>
      </c>
      <c r="AW213" s="14" t="s">
        <v>31</v>
      </c>
      <c r="AX213" s="14" t="s">
        <v>83</v>
      </c>
      <c r="AY213" s="298" t="s">
        <v>190</v>
      </c>
    </row>
    <row r="214" spans="2:65" s="1" customFormat="1" ht="24" customHeight="1">
      <c r="B214" s="40"/>
      <c r="C214" s="254" t="s">
        <v>209</v>
      </c>
      <c r="D214" s="254" t="s">
        <v>193</v>
      </c>
      <c r="E214" s="255" t="s">
        <v>257</v>
      </c>
      <c r="F214" s="256" t="s">
        <v>258</v>
      </c>
      <c r="G214" s="257" t="s">
        <v>196</v>
      </c>
      <c r="H214" s="258">
        <v>10486.8</v>
      </c>
      <c r="I214" s="259"/>
      <c r="J214" s="260">
        <f>ROUND(I214*H214,2)</f>
        <v>0</v>
      </c>
      <c r="K214" s="256" t="s">
        <v>1</v>
      </c>
      <c r="L214" s="42"/>
      <c r="M214" s="261" t="s">
        <v>1</v>
      </c>
      <c r="N214" s="262" t="s">
        <v>41</v>
      </c>
      <c r="O214" s="88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AR214" s="265" t="s">
        <v>197</v>
      </c>
      <c r="AT214" s="265" t="s">
        <v>193</v>
      </c>
      <c r="AU214" s="265" t="s">
        <v>85</v>
      </c>
      <c r="AY214" s="17" t="s">
        <v>190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83</v>
      </c>
      <c r="BK214" s="149">
        <f>ROUND(I214*H214,2)</f>
        <v>0</v>
      </c>
      <c r="BL214" s="17" t="s">
        <v>197</v>
      </c>
      <c r="BM214" s="265" t="s">
        <v>259</v>
      </c>
    </row>
    <row r="215" spans="2:51" s="13" customFormat="1" ht="12">
      <c r="B215" s="277"/>
      <c r="C215" s="278"/>
      <c r="D215" s="268" t="s">
        <v>199</v>
      </c>
      <c r="E215" s="279" t="s">
        <v>1</v>
      </c>
      <c r="F215" s="280" t="s">
        <v>260</v>
      </c>
      <c r="G215" s="278"/>
      <c r="H215" s="281">
        <v>10486.8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AT215" s="287" t="s">
        <v>199</v>
      </c>
      <c r="AU215" s="287" t="s">
        <v>85</v>
      </c>
      <c r="AV215" s="13" t="s">
        <v>85</v>
      </c>
      <c r="AW215" s="13" t="s">
        <v>31</v>
      </c>
      <c r="AX215" s="13" t="s">
        <v>76</v>
      </c>
      <c r="AY215" s="287" t="s">
        <v>190</v>
      </c>
    </row>
    <row r="216" spans="2:51" s="14" customFormat="1" ht="12">
      <c r="B216" s="288"/>
      <c r="C216" s="289"/>
      <c r="D216" s="268" t="s">
        <v>199</v>
      </c>
      <c r="E216" s="290" t="s">
        <v>1</v>
      </c>
      <c r="F216" s="291" t="s">
        <v>205</v>
      </c>
      <c r="G216" s="289"/>
      <c r="H216" s="292">
        <v>10486.8</v>
      </c>
      <c r="I216" s="293"/>
      <c r="J216" s="289"/>
      <c r="K216" s="289"/>
      <c r="L216" s="294"/>
      <c r="M216" s="295"/>
      <c r="N216" s="296"/>
      <c r="O216" s="296"/>
      <c r="P216" s="296"/>
      <c r="Q216" s="296"/>
      <c r="R216" s="296"/>
      <c r="S216" s="296"/>
      <c r="T216" s="297"/>
      <c r="AT216" s="298" t="s">
        <v>199</v>
      </c>
      <c r="AU216" s="298" t="s">
        <v>85</v>
      </c>
      <c r="AV216" s="14" t="s">
        <v>197</v>
      </c>
      <c r="AW216" s="14" t="s">
        <v>31</v>
      </c>
      <c r="AX216" s="14" t="s">
        <v>83</v>
      </c>
      <c r="AY216" s="298" t="s">
        <v>190</v>
      </c>
    </row>
    <row r="217" spans="2:65" s="1" customFormat="1" ht="24" customHeight="1">
      <c r="B217" s="40"/>
      <c r="C217" s="254" t="s">
        <v>249</v>
      </c>
      <c r="D217" s="254" t="s">
        <v>193</v>
      </c>
      <c r="E217" s="255" t="s">
        <v>261</v>
      </c>
      <c r="F217" s="256" t="s">
        <v>262</v>
      </c>
      <c r="G217" s="257" t="s">
        <v>196</v>
      </c>
      <c r="H217" s="258">
        <v>349.56</v>
      </c>
      <c r="I217" s="259"/>
      <c r="J217" s="260">
        <f>ROUND(I217*H217,2)</f>
        <v>0</v>
      </c>
      <c r="K217" s="256" t="s">
        <v>1</v>
      </c>
      <c r="L217" s="42"/>
      <c r="M217" s="261" t="s">
        <v>1</v>
      </c>
      <c r="N217" s="262" t="s">
        <v>41</v>
      </c>
      <c r="O217" s="88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AR217" s="265" t="s">
        <v>197</v>
      </c>
      <c r="AT217" s="265" t="s">
        <v>193</v>
      </c>
      <c r="AU217" s="265" t="s">
        <v>85</v>
      </c>
      <c r="AY217" s="17" t="s">
        <v>190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83</v>
      </c>
      <c r="BK217" s="149">
        <f>ROUND(I217*H217,2)</f>
        <v>0</v>
      </c>
      <c r="BL217" s="17" t="s">
        <v>197</v>
      </c>
      <c r="BM217" s="265" t="s">
        <v>263</v>
      </c>
    </row>
    <row r="218" spans="2:65" s="1" customFormat="1" ht="24" customHeight="1">
      <c r="B218" s="40"/>
      <c r="C218" s="254" t="s">
        <v>264</v>
      </c>
      <c r="D218" s="254" t="s">
        <v>193</v>
      </c>
      <c r="E218" s="255" t="s">
        <v>265</v>
      </c>
      <c r="F218" s="256" t="s">
        <v>266</v>
      </c>
      <c r="G218" s="257" t="s">
        <v>267</v>
      </c>
      <c r="H218" s="258">
        <v>2</v>
      </c>
      <c r="I218" s="259"/>
      <c r="J218" s="260">
        <f>ROUND(I218*H218,2)</f>
        <v>0</v>
      </c>
      <c r="K218" s="256" t="s">
        <v>1</v>
      </c>
      <c r="L218" s="42"/>
      <c r="M218" s="261" t="s">
        <v>1</v>
      </c>
      <c r="N218" s="262" t="s">
        <v>41</v>
      </c>
      <c r="O218" s="88"/>
      <c r="P218" s="263">
        <f>O218*H218</f>
        <v>0</v>
      </c>
      <c r="Q218" s="263">
        <v>0</v>
      </c>
      <c r="R218" s="263">
        <f>Q218*H218</f>
        <v>0</v>
      </c>
      <c r="S218" s="263">
        <v>0.07</v>
      </c>
      <c r="T218" s="264">
        <f>S218*H218</f>
        <v>0.14</v>
      </c>
      <c r="AR218" s="265" t="s">
        <v>197</v>
      </c>
      <c r="AT218" s="265" t="s">
        <v>193</v>
      </c>
      <c r="AU218" s="265" t="s">
        <v>85</v>
      </c>
      <c r="AY218" s="17" t="s">
        <v>190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83</v>
      </c>
      <c r="BK218" s="149">
        <f>ROUND(I218*H218,2)</f>
        <v>0</v>
      </c>
      <c r="BL218" s="17" t="s">
        <v>197</v>
      </c>
      <c r="BM218" s="265" t="s">
        <v>268</v>
      </c>
    </row>
    <row r="219" spans="2:51" s="12" customFormat="1" ht="12">
      <c r="B219" s="266"/>
      <c r="C219" s="267"/>
      <c r="D219" s="268" t="s">
        <v>199</v>
      </c>
      <c r="E219" s="269" t="s">
        <v>1</v>
      </c>
      <c r="F219" s="270" t="s">
        <v>269</v>
      </c>
      <c r="G219" s="267"/>
      <c r="H219" s="269" t="s">
        <v>1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AT219" s="276" t="s">
        <v>199</v>
      </c>
      <c r="AU219" s="276" t="s">
        <v>85</v>
      </c>
      <c r="AV219" s="12" t="s">
        <v>83</v>
      </c>
      <c r="AW219" s="12" t="s">
        <v>31</v>
      </c>
      <c r="AX219" s="12" t="s">
        <v>76</v>
      </c>
      <c r="AY219" s="276" t="s">
        <v>190</v>
      </c>
    </row>
    <row r="220" spans="2:51" s="13" customFormat="1" ht="12">
      <c r="B220" s="277"/>
      <c r="C220" s="278"/>
      <c r="D220" s="268" t="s">
        <v>199</v>
      </c>
      <c r="E220" s="279" t="s">
        <v>1</v>
      </c>
      <c r="F220" s="280" t="s">
        <v>85</v>
      </c>
      <c r="G220" s="278"/>
      <c r="H220" s="281">
        <v>2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AT220" s="287" t="s">
        <v>199</v>
      </c>
      <c r="AU220" s="287" t="s">
        <v>85</v>
      </c>
      <c r="AV220" s="13" t="s">
        <v>85</v>
      </c>
      <c r="AW220" s="13" t="s">
        <v>31</v>
      </c>
      <c r="AX220" s="13" t="s">
        <v>76</v>
      </c>
      <c r="AY220" s="287" t="s">
        <v>190</v>
      </c>
    </row>
    <row r="221" spans="2:51" s="14" customFormat="1" ht="12">
      <c r="B221" s="288"/>
      <c r="C221" s="289"/>
      <c r="D221" s="268" t="s">
        <v>199</v>
      </c>
      <c r="E221" s="290" t="s">
        <v>1</v>
      </c>
      <c r="F221" s="291" t="s">
        <v>205</v>
      </c>
      <c r="G221" s="289"/>
      <c r="H221" s="292">
        <v>2</v>
      </c>
      <c r="I221" s="293"/>
      <c r="J221" s="289"/>
      <c r="K221" s="289"/>
      <c r="L221" s="294"/>
      <c r="M221" s="295"/>
      <c r="N221" s="296"/>
      <c r="O221" s="296"/>
      <c r="P221" s="296"/>
      <c r="Q221" s="296"/>
      <c r="R221" s="296"/>
      <c r="S221" s="296"/>
      <c r="T221" s="297"/>
      <c r="AT221" s="298" t="s">
        <v>199</v>
      </c>
      <c r="AU221" s="298" t="s">
        <v>85</v>
      </c>
      <c r="AV221" s="14" t="s">
        <v>197</v>
      </c>
      <c r="AW221" s="14" t="s">
        <v>31</v>
      </c>
      <c r="AX221" s="14" t="s">
        <v>83</v>
      </c>
      <c r="AY221" s="298" t="s">
        <v>190</v>
      </c>
    </row>
    <row r="222" spans="2:65" s="1" customFormat="1" ht="24" customHeight="1">
      <c r="B222" s="40"/>
      <c r="C222" s="254" t="s">
        <v>270</v>
      </c>
      <c r="D222" s="254" t="s">
        <v>193</v>
      </c>
      <c r="E222" s="255" t="s">
        <v>271</v>
      </c>
      <c r="F222" s="256" t="s">
        <v>272</v>
      </c>
      <c r="G222" s="257" t="s">
        <v>273</v>
      </c>
      <c r="H222" s="258">
        <v>1.682</v>
      </c>
      <c r="I222" s="259"/>
      <c r="J222" s="260">
        <f>ROUND(I222*H222,2)</f>
        <v>0</v>
      </c>
      <c r="K222" s="256" t="s">
        <v>1</v>
      </c>
      <c r="L222" s="42"/>
      <c r="M222" s="261" t="s">
        <v>1</v>
      </c>
      <c r="N222" s="262" t="s">
        <v>41</v>
      </c>
      <c r="O222" s="88"/>
      <c r="P222" s="263">
        <f>O222*H222</f>
        <v>0</v>
      </c>
      <c r="Q222" s="263">
        <v>0</v>
      </c>
      <c r="R222" s="263">
        <f>Q222*H222</f>
        <v>0</v>
      </c>
      <c r="S222" s="263">
        <v>1.8</v>
      </c>
      <c r="T222" s="264">
        <f>S222*H222</f>
        <v>3.0276</v>
      </c>
      <c r="AR222" s="265" t="s">
        <v>197</v>
      </c>
      <c r="AT222" s="265" t="s">
        <v>193</v>
      </c>
      <c r="AU222" s="265" t="s">
        <v>85</v>
      </c>
      <c r="AY222" s="17" t="s">
        <v>190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7" t="s">
        <v>83</v>
      </c>
      <c r="BK222" s="149">
        <f>ROUND(I222*H222,2)</f>
        <v>0</v>
      </c>
      <c r="BL222" s="17" t="s">
        <v>197</v>
      </c>
      <c r="BM222" s="265" t="s">
        <v>274</v>
      </c>
    </row>
    <row r="223" spans="2:51" s="12" customFormat="1" ht="12">
      <c r="B223" s="266"/>
      <c r="C223" s="267"/>
      <c r="D223" s="268" t="s">
        <v>199</v>
      </c>
      <c r="E223" s="269" t="s">
        <v>1</v>
      </c>
      <c r="F223" s="270" t="s">
        <v>275</v>
      </c>
      <c r="G223" s="267"/>
      <c r="H223" s="269" t="s">
        <v>1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AT223" s="276" t="s">
        <v>199</v>
      </c>
      <c r="AU223" s="276" t="s">
        <v>85</v>
      </c>
      <c r="AV223" s="12" t="s">
        <v>83</v>
      </c>
      <c r="AW223" s="12" t="s">
        <v>31</v>
      </c>
      <c r="AX223" s="12" t="s">
        <v>76</v>
      </c>
      <c r="AY223" s="276" t="s">
        <v>190</v>
      </c>
    </row>
    <row r="224" spans="2:51" s="12" customFormat="1" ht="12">
      <c r="B224" s="266"/>
      <c r="C224" s="267"/>
      <c r="D224" s="268" t="s">
        <v>199</v>
      </c>
      <c r="E224" s="269" t="s">
        <v>1</v>
      </c>
      <c r="F224" s="270" t="s">
        <v>276</v>
      </c>
      <c r="G224" s="267"/>
      <c r="H224" s="269" t="s">
        <v>1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AT224" s="276" t="s">
        <v>199</v>
      </c>
      <c r="AU224" s="276" t="s">
        <v>85</v>
      </c>
      <c r="AV224" s="12" t="s">
        <v>83</v>
      </c>
      <c r="AW224" s="12" t="s">
        <v>31</v>
      </c>
      <c r="AX224" s="12" t="s">
        <v>76</v>
      </c>
      <c r="AY224" s="276" t="s">
        <v>190</v>
      </c>
    </row>
    <row r="225" spans="2:51" s="13" customFormat="1" ht="12">
      <c r="B225" s="277"/>
      <c r="C225" s="278"/>
      <c r="D225" s="268" t="s">
        <v>199</v>
      </c>
      <c r="E225" s="279" t="s">
        <v>1</v>
      </c>
      <c r="F225" s="280" t="s">
        <v>277</v>
      </c>
      <c r="G225" s="278"/>
      <c r="H225" s="281">
        <v>1.085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AT225" s="287" t="s">
        <v>199</v>
      </c>
      <c r="AU225" s="287" t="s">
        <v>85</v>
      </c>
      <c r="AV225" s="13" t="s">
        <v>85</v>
      </c>
      <c r="AW225" s="13" t="s">
        <v>31</v>
      </c>
      <c r="AX225" s="13" t="s">
        <v>76</v>
      </c>
      <c r="AY225" s="287" t="s">
        <v>190</v>
      </c>
    </row>
    <row r="226" spans="2:51" s="13" customFormat="1" ht="12">
      <c r="B226" s="277"/>
      <c r="C226" s="278"/>
      <c r="D226" s="268" t="s">
        <v>199</v>
      </c>
      <c r="E226" s="279" t="s">
        <v>1</v>
      </c>
      <c r="F226" s="280" t="s">
        <v>278</v>
      </c>
      <c r="G226" s="278"/>
      <c r="H226" s="281">
        <v>0.597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AT226" s="287" t="s">
        <v>199</v>
      </c>
      <c r="AU226" s="287" t="s">
        <v>85</v>
      </c>
      <c r="AV226" s="13" t="s">
        <v>85</v>
      </c>
      <c r="AW226" s="13" t="s">
        <v>31</v>
      </c>
      <c r="AX226" s="13" t="s">
        <v>76</v>
      </c>
      <c r="AY226" s="287" t="s">
        <v>190</v>
      </c>
    </row>
    <row r="227" spans="2:51" s="14" customFormat="1" ht="12">
      <c r="B227" s="288"/>
      <c r="C227" s="289"/>
      <c r="D227" s="268" t="s">
        <v>199</v>
      </c>
      <c r="E227" s="290" t="s">
        <v>1</v>
      </c>
      <c r="F227" s="291" t="s">
        <v>205</v>
      </c>
      <c r="G227" s="289"/>
      <c r="H227" s="292">
        <v>1.682</v>
      </c>
      <c r="I227" s="293"/>
      <c r="J227" s="289"/>
      <c r="K227" s="289"/>
      <c r="L227" s="294"/>
      <c r="M227" s="295"/>
      <c r="N227" s="296"/>
      <c r="O227" s="296"/>
      <c r="P227" s="296"/>
      <c r="Q227" s="296"/>
      <c r="R227" s="296"/>
      <c r="S227" s="296"/>
      <c r="T227" s="297"/>
      <c r="AT227" s="298" t="s">
        <v>199</v>
      </c>
      <c r="AU227" s="298" t="s">
        <v>85</v>
      </c>
      <c r="AV227" s="14" t="s">
        <v>197</v>
      </c>
      <c r="AW227" s="14" t="s">
        <v>31</v>
      </c>
      <c r="AX227" s="14" t="s">
        <v>83</v>
      </c>
      <c r="AY227" s="298" t="s">
        <v>190</v>
      </c>
    </row>
    <row r="228" spans="2:65" s="1" customFormat="1" ht="16.5" customHeight="1">
      <c r="B228" s="40"/>
      <c r="C228" s="254" t="s">
        <v>279</v>
      </c>
      <c r="D228" s="254" t="s">
        <v>193</v>
      </c>
      <c r="E228" s="255" t="s">
        <v>280</v>
      </c>
      <c r="F228" s="256" t="s">
        <v>281</v>
      </c>
      <c r="G228" s="257" t="s">
        <v>273</v>
      </c>
      <c r="H228" s="258">
        <v>0.349</v>
      </c>
      <c r="I228" s="259"/>
      <c r="J228" s="260">
        <f>ROUND(I228*H228,2)</f>
        <v>0</v>
      </c>
      <c r="K228" s="256" t="s">
        <v>1</v>
      </c>
      <c r="L228" s="42"/>
      <c r="M228" s="261" t="s">
        <v>1</v>
      </c>
      <c r="N228" s="262" t="s">
        <v>41</v>
      </c>
      <c r="O228" s="88"/>
      <c r="P228" s="263">
        <f>O228*H228</f>
        <v>0</v>
      </c>
      <c r="Q228" s="263">
        <v>0</v>
      </c>
      <c r="R228" s="263">
        <f>Q228*H228</f>
        <v>0</v>
      </c>
      <c r="S228" s="263">
        <v>1.8</v>
      </c>
      <c r="T228" s="264">
        <f>S228*H228</f>
        <v>0.6282</v>
      </c>
      <c r="AR228" s="265" t="s">
        <v>197</v>
      </c>
      <c r="AT228" s="265" t="s">
        <v>193</v>
      </c>
      <c r="AU228" s="265" t="s">
        <v>85</v>
      </c>
      <c r="AY228" s="17" t="s">
        <v>190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83</v>
      </c>
      <c r="BK228" s="149">
        <f>ROUND(I228*H228,2)</f>
        <v>0</v>
      </c>
      <c r="BL228" s="17" t="s">
        <v>197</v>
      </c>
      <c r="BM228" s="265" t="s">
        <v>282</v>
      </c>
    </row>
    <row r="229" spans="2:51" s="12" customFormat="1" ht="12">
      <c r="B229" s="266"/>
      <c r="C229" s="267"/>
      <c r="D229" s="268" t="s">
        <v>199</v>
      </c>
      <c r="E229" s="269" t="s">
        <v>1</v>
      </c>
      <c r="F229" s="270" t="s">
        <v>275</v>
      </c>
      <c r="G229" s="267"/>
      <c r="H229" s="269" t="s">
        <v>1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AT229" s="276" t="s">
        <v>199</v>
      </c>
      <c r="AU229" s="276" t="s">
        <v>85</v>
      </c>
      <c r="AV229" s="12" t="s">
        <v>83</v>
      </c>
      <c r="AW229" s="12" t="s">
        <v>31</v>
      </c>
      <c r="AX229" s="12" t="s">
        <v>76</v>
      </c>
      <c r="AY229" s="276" t="s">
        <v>190</v>
      </c>
    </row>
    <row r="230" spans="2:51" s="13" customFormat="1" ht="12">
      <c r="B230" s="277"/>
      <c r="C230" s="278"/>
      <c r="D230" s="268" t="s">
        <v>199</v>
      </c>
      <c r="E230" s="279" t="s">
        <v>1</v>
      </c>
      <c r="F230" s="280" t="s">
        <v>283</v>
      </c>
      <c r="G230" s="278"/>
      <c r="H230" s="281">
        <v>0.121</v>
      </c>
      <c r="I230" s="282"/>
      <c r="J230" s="278"/>
      <c r="K230" s="278"/>
      <c r="L230" s="283"/>
      <c r="M230" s="284"/>
      <c r="N230" s="285"/>
      <c r="O230" s="285"/>
      <c r="P230" s="285"/>
      <c r="Q230" s="285"/>
      <c r="R230" s="285"/>
      <c r="S230" s="285"/>
      <c r="T230" s="286"/>
      <c r="AT230" s="287" t="s">
        <v>199</v>
      </c>
      <c r="AU230" s="287" t="s">
        <v>85</v>
      </c>
      <c r="AV230" s="13" t="s">
        <v>85</v>
      </c>
      <c r="AW230" s="13" t="s">
        <v>31</v>
      </c>
      <c r="AX230" s="13" t="s">
        <v>76</v>
      </c>
      <c r="AY230" s="287" t="s">
        <v>190</v>
      </c>
    </row>
    <row r="231" spans="2:51" s="13" customFormat="1" ht="12">
      <c r="B231" s="277"/>
      <c r="C231" s="278"/>
      <c r="D231" s="268" t="s">
        <v>199</v>
      </c>
      <c r="E231" s="279" t="s">
        <v>1</v>
      </c>
      <c r="F231" s="280" t="s">
        <v>284</v>
      </c>
      <c r="G231" s="278"/>
      <c r="H231" s="281">
        <v>0.17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AT231" s="287" t="s">
        <v>199</v>
      </c>
      <c r="AU231" s="287" t="s">
        <v>85</v>
      </c>
      <c r="AV231" s="13" t="s">
        <v>85</v>
      </c>
      <c r="AW231" s="13" t="s">
        <v>31</v>
      </c>
      <c r="AX231" s="13" t="s">
        <v>76</v>
      </c>
      <c r="AY231" s="287" t="s">
        <v>190</v>
      </c>
    </row>
    <row r="232" spans="2:51" s="15" customFormat="1" ht="12">
      <c r="B232" s="309"/>
      <c r="C232" s="310"/>
      <c r="D232" s="268" t="s">
        <v>199</v>
      </c>
      <c r="E232" s="311" t="s">
        <v>1</v>
      </c>
      <c r="F232" s="312" t="s">
        <v>247</v>
      </c>
      <c r="G232" s="310"/>
      <c r="H232" s="313">
        <v>0.29100000000000004</v>
      </c>
      <c r="I232" s="314"/>
      <c r="J232" s="310"/>
      <c r="K232" s="310"/>
      <c r="L232" s="315"/>
      <c r="M232" s="316"/>
      <c r="N232" s="317"/>
      <c r="O232" s="317"/>
      <c r="P232" s="317"/>
      <c r="Q232" s="317"/>
      <c r="R232" s="317"/>
      <c r="S232" s="317"/>
      <c r="T232" s="318"/>
      <c r="AT232" s="319" t="s">
        <v>199</v>
      </c>
      <c r="AU232" s="319" t="s">
        <v>85</v>
      </c>
      <c r="AV232" s="15" t="s">
        <v>120</v>
      </c>
      <c r="AW232" s="15" t="s">
        <v>31</v>
      </c>
      <c r="AX232" s="15" t="s">
        <v>76</v>
      </c>
      <c r="AY232" s="319" t="s">
        <v>190</v>
      </c>
    </row>
    <row r="233" spans="2:51" s="13" customFormat="1" ht="12">
      <c r="B233" s="277"/>
      <c r="C233" s="278"/>
      <c r="D233" s="268" t="s">
        <v>199</v>
      </c>
      <c r="E233" s="279" t="s">
        <v>1</v>
      </c>
      <c r="F233" s="280" t="s">
        <v>285</v>
      </c>
      <c r="G233" s="278"/>
      <c r="H233" s="281">
        <v>0.058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AT233" s="287" t="s">
        <v>199</v>
      </c>
      <c r="AU233" s="287" t="s">
        <v>85</v>
      </c>
      <c r="AV233" s="13" t="s">
        <v>85</v>
      </c>
      <c r="AW233" s="13" t="s">
        <v>31</v>
      </c>
      <c r="AX233" s="13" t="s">
        <v>76</v>
      </c>
      <c r="AY233" s="287" t="s">
        <v>190</v>
      </c>
    </row>
    <row r="234" spans="2:51" s="14" customFormat="1" ht="12">
      <c r="B234" s="288"/>
      <c r="C234" s="289"/>
      <c r="D234" s="268" t="s">
        <v>199</v>
      </c>
      <c r="E234" s="290" t="s">
        <v>1</v>
      </c>
      <c r="F234" s="291" t="s">
        <v>205</v>
      </c>
      <c r="G234" s="289"/>
      <c r="H234" s="292">
        <v>0.34900000000000003</v>
      </c>
      <c r="I234" s="293"/>
      <c r="J234" s="289"/>
      <c r="K234" s="289"/>
      <c r="L234" s="294"/>
      <c r="M234" s="295"/>
      <c r="N234" s="296"/>
      <c r="O234" s="296"/>
      <c r="P234" s="296"/>
      <c r="Q234" s="296"/>
      <c r="R234" s="296"/>
      <c r="S234" s="296"/>
      <c r="T234" s="297"/>
      <c r="AT234" s="298" t="s">
        <v>199</v>
      </c>
      <c r="AU234" s="298" t="s">
        <v>85</v>
      </c>
      <c r="AV234" s="14" t="s">
        <v>197</v>
      </c>
      <c r="AW234" s="14" t="s">
        <v>31</v>
      </c>
      <c r="AX234" s="14" t="s">
        <v>83</v>
      </c>
      <c r="AY234" s="298" t="s">
        <v>190</v>
      </c>
    </row>
    <row r="235" spans="2:65" s="1" customFormat="1" ht="24" customHeight="1">
      <c r="B235" s="40"/>
      <c r="C235" s="254" t="s">
        <v>286</v>
      </c>
      <c r="D235" s="254" t="s">
        <v>193</v>
      </c>
      <c r="E235" s="255" t="s">
        <v>287</v>
      </c>
      <c r="F235" s="256" t="s">
        <v>288</v>
      </c>
      <c r="G235" s="257" t="s">
        <v>289</v>
      </c>
      <c r="H235" s="258">
        <v>1</v>
      </c>
      <c r="I235" s="259"/>
      <c r="J235" s="260">
        <f>ROUND(I235*H235,2)</f>
        <v>0</v>
      </c>
      <c r="K235" s="256" t="s">
        <v>1</v>
      </c>
      <c r="L235" s="42"/>
      <c r="M235" s="261" t="s">
        <v>1</v>
      </c>
      <c r="N235" s="262" t="s">
        <v>41</v>
      </c>
      <c r="O235" s="88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AR235" s="265" t="s">
        <v>197</v>
      </c>
      <c r="AT235" s="265" t="s">
        <v>193</v>
      </c>
      <c r="AU235" s="265" t="s">
        <v>85</v>
      </c>
      <c r="AY235" s="17" t="s">
        <v>190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83</v>
      </c>
      <c r="BK235" s="149">
        <f>ROUND(I235*H235,2)</f>
        <v>0</v>
      </c>
      <c r="BL235" s="17" t="s">
        <v>197</v>
      </c>
      <c r="BM235" s="265" t="s">
        <v>290</v>
      </c>
    </row>
    <row r="236" spans="2:63" s="11" customFormat="1" ht="22.8" customHeight="1">
      <c r="B236" s="238"/>
      <c r="C236" s="239"/>
      <c r="D236" s="240" t="s">
        <v>75</v>
      </c>
      <c r="E236" s="252" t="s">
        <v>291</v>
      </c>
      <c r="F236" s="252" t="s">
        <v>292</v>
      </c>
      <c r="G236" s="239"/>
      <c r="H236" s="239"/>
      <c r="I236" s="242"/>
      <c r="J236" s="253">
        <f>BK236</f>
        <v>0</v>
      </c>
      <c r="K236" s="239"/>
      <c r="L236" s="244"/>
      <c r="M236" s="245"/>
      <c r="N236" s="246"/>
      <c r="O236" s="246"/>
      <c r="P236" s="247">
        <f>SUM(P237:P241)</f>
        <v>0</v>
      </c>
      <c r="Q236" s="246"/>
      <c r="R236" s="247">
        <f>SUM(R237:R241)</f>
        <v>0</v>
      </c>
      <c r="S236" s="246"/>
      <c r="T236" s="248">
        <f>SUM(T237:T241)</f>
        <v>0</v>
      </c>
      <c r="AR236" s="249" t="s">
        <v>83</v>
      </c>
      <c r="AT236" s="250" t="s">
        <v>75</v>
      </c>
      <c r="AU236" s="250" t="s">
        <v>83</v>
      </c>
      <c r="AY236" s="249" t="s">
        <v>190</v>
      </c>
      <c r="BK236" s="251">
        <f>SUM(BK237:BK241)</f>
        <v>0</v>
      </c>
    </row>
    <row r="237" spans="2:65" s="1" customFormat="1" ht="24" customHeight="1">
      <c r="B237" s="40"/>
      <c r="C237" s="254" t="s">
        <v>293</v>
      </c>
      <c r="D237" s="254" t="s">
        <v>193</v>
      </c>
      <c r="E237" s="255" t="s">
        <v>294</v>
      </c>
      <c r="F237" s="256" t="s">
        <v>295</v>
      </c>
      <c r="G237" s="257" t="s">
        <v>296</v>
      </c>
      <c r="H237" s="258">
        <v>8.564</v>
      </c>
      <c r="I237" s="259"/>
      <c r="J237" s="260">
        <f>ROUND(I237*H237,2)</f>
        <v>0</v>
      </c>
      <c r="K237" s="256" t="s">
        <v>1</v>
      </c>
      <c r="L237" s="42"/>
      <c r="M237" s="261" t="s">
        <v>1</v>
      </c>
      <c r="N237" s="262" t="s">
        <v>41</v>
      </c>
      <c r="O237" s="88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AR237" s="265" t="s">
        <v>197</v>
      </c>
      <c r="AT237" s="265" t="s">
        <v>193</v>
      </c>
      <c r="AU237" s="265" t="s">
        <v>85</v>
      </c>
      <c r="AY237" s="17" t="s">
        <v>190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83</v>
      </c>
      <c r="BK237" s="149">
        <f>ROUND(I237*H237,2)</f>
        <v>0</v>
      </c>
      <c r="BL237" s="17" t="s">
        <v>197</v>
      </c>
      <c r="BM237" s="265" t="s">
        <v>297</v>
      </c>
    </row>
    <row r="238" spans="2:65" s="1" customFormat="1" ht="24" customHeight="1">
      <c r="B238" s="40"/>
      <c r="C238" s="254" t="s">
        <v>8</v>
      </c>
      <c r="D238" s="254" t="s">
        <v>193</v>
      </c>
      <c r="E238" s="255" t="s">
        <v>298</v>
      </c>
      <c r="F238" s="256" t="s">
        <v>299</v>
      </c>
      <c r="G238" s="257" t="s">
        <v>296</v>
      </c>
      <c r="H238" s="258">
        <v>8.564</v>
      </c>
      <c r="I238" s="259"/>
      <c r="J238" s="260">
        <f>ROUND(I238*H238,2)</f>
        <v>0</v>
      </c>
      <c r="K238" s="256" t="s">
        <v>1</v>
      </c>
      <c r="L238" s="42"/>
      <c r="M238" s="261" t="s">
        <v>1</v>
      </c>
      <c r="N238" s="262" t="s">
        <v>41</v>
      </c>
      <c r="O238" s="88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AR238" s="265" t="s">
        <v>197</v>
      </c>
      <c r="AT238" s="265" t="s">
        <v>193</v>
      </c>
      <c r="AU238" s="265" t="s">
        <v>85</v>
      </c>
      <c r="AY238" s="17" t="s">
        <v>190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83</v>
      </c>
      <c r="BK238" s="149">
        <f>ROUND(I238*H238,2)</f>
        <v>0</v>
      </c>
      <c r="BL238" s="17" t="s">
        <v>197</v>
      </c>
      <c r="BM238" s="265" t="s">
        <v>300</v>
      </c>
    </row>
    <row r="239" spans="2:65" s="1" customFormat="1" ht="24" customHeight="1">
      <c r="B239" s="40"/>
      <c r="C239" s="254" t="s">
        <v>301</v>
      </c>
      <c r="D239" s="254" t="s">
        <v>193</v>
      </c>
      <c r="E239" s="255" t="s">
        <v>302</v>
      </c>
      <c r="F239" s="256" t="s">
        <v>303</v>
      </c>
      <c r="G239" s="257" t="s">
        <v>296</v>
      </c>
      <c r="H239" s="258">
        <v>85.64</v>
      </c>
      <c r="I239" s="259"/>
      <c r="J239" s="260">
        <f>ROUND(I239*H239,2)</f>
        <v>0</v>
      </c>
      <c r="K239" s="256" t="s">
        <v>1</v>
      </c>
      <c r="L239" s="42"/>
      <c r="M239" s="261" t="s">
        <v>1</v>
      </c>
      <c r="N239" s="262" t="s">
        <v>41</v>
      </c>
      <c r="O239" s="88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AR239" s="265" t="s">
        <v>197</v>
      </c>
      <c r="AT239" s="265" t="s">
        <v>193</v>
      </c>
      <c r="AU239" s="265" t="s">
        <v>85</v>
      </c>
      <c r="AY239" s="17" t="s">
        <v>190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83</v>
      </c>
      <c r="BK239" s="149">
        <f>ROUND(I239*H239,2)</f>
        <v>0</v>
      </c>
      <c r="BL239" s="17" t="s">
        <v>197</v>
      </c>
      <c r="BM239" s="265" t="s">
        <v>304</v>
      </c>
    </row>
    <row r="240" spans="2:51" s="13" customFormat="1" ht="12">
      <c r="B240" s="277"/>
      <c r="C240" s="278"/>
      <c r="D240" s="268" t="s">
        <v>199</v>
      </c>
      <c r="E240" s="279" t="s">
        <v>1</v>
      </c>
      <c r="F240" s="280" t="s">
        <v>305</v>
      </c>
      <c r="G240" s="278"/>
      <c r="H240" s="281">
        <v>85.64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AT240" s="287" t="s">
        <v>199</v>
      </c>
      <c r="AU240" s="287" t="s">
        <v>85</v>
      </c>
      <c r="AV240" s="13" t="s">
        <v>85</v>
      </c>
      <c r="AW240" s="13" t="s">
        <v>31</v>
      </c>
      <c r="AX240" s="13" t="s">
        <v>83</v>
      </c>
      <c r="AY240" s="287" t="s">
        <v>190</v>
      </c>
    </row>
    <row r="241" spans="2:65" s="1" customFormat="1" ht="24" customHeight="1">
      <c r="B241" s="40"/>
      <c r="C241" s="254" t="s">
        <v>306</v>
      </c>
      <c r="D241" s="254" t="s">
        <v>193</v>
      </c>
      <c r="E241" s="255" t="s">
        <v>307</v>
      </c>
      <c r="F241" s="256" t="s">
        <v>308</v>
      </c>
      <c r="G241" s="257" t="s">
        <v>296</v>
      </c>
      <c r="H241" s="258">
        <v>8.564</v>
      </c>
      <c r="I241" s="259"/>
      <c r="J241" s="260">
        <f>ROUND(I241*H241,2)</f>
        <v>0</v>
      </c>
      <c r="K241" s="256" t="s">
        <v>1</v>
      </c>
      <c r="L241" s="42"/>
      <c r="M241" s="261" t="s">
        <v>1</v>
      </c>
      <c r="N241" s="262" t="s">
        <v>41</v>
      </c>
      <c r="O241" s="88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AR241" s="265" t="s">
        <v>197</v>
      </c>
      <c r="AT241" s="265" t="s">
        <v>193</v>
      </c>
      <c r="AU241" s="265" t="s">
        <v>85</v>
      </c>
      <c r="AY241" s="17" t="s">
        <v>190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83</v>
      </c>
      <c r="BK241" s="149">
        <f>ROUND(I241*H241,2)</f>
        <v>0</v>
      </c>
      <c r="BL241" s="17" t="s">
        <v>197</v>
      </c>
      <c r="BM241" s="265" t="s">
        <v>309</v>
      </c>
    </row>
    <row r="242" spans="2:63" s="11" customFormat="1" ht="22.8" customHeight="1">
      <c r="B242" s="238"/>
      <c r="C242" s="239"/>
      <c r="D242" s="240" t="s">
        <v>75</v>
      </c>
      <c r="E242" s="252" t="s">
        <v>310</v>
      </c>
      <c r="F242" s="252" t="s">
        <v>311</v>
      </c>
      <c r="G242" s="239"/>
      <c r="H242" s="239"/>
      <c r="I242" s="242"/>
      <c r="J242" s="253">
        <f>BK242</f>
        <v>0</v>
      </c>
      <c r="K242" s="239"/>
      <c r="L242" s="244"/>
      <c r="M242" s="245"/>
      <c r="N242" s="246"/>
      <c r="O242" s="246"/>
      <c r="P242" s="247">
        <f>P243</f>
        <v>0</v>
      </c>
      <c r="Q242" s="246"/>
      <c r="R242" s="247">
        <f>R243</f>
        <v>0</v>
      </c>
      <c r="S242" s="246"/>
      <c r="T242" s="248">
        <f>T243</f>
        <v>0</v>
      </c>
      <c r="AR242" s="249" t="s">
        <v>83</v>
      </c>
      <c r="AT242" s="250" t="s">
        <v>75</v>
      </c>
      <c r="AU242" s="250" t="s">
        <v>83</v>
      </c>
      <c r="AY242" s="249" t="s">
        <v>190</v>
      </c>
      <c r="BK242" s="251">
        <f>BK243</f>
        <v>0</v>
      </c>
    </row>
    <row r="243" spans="2:65" s="1" customFormat="1" ht="16.5" customHeight="1">
      <c r="B243" s="40"/>
      <c r="C243" s="254" t="s">
        <v>312</v>
      </c>
      <c r="D243" s="254" t="s">
        <v>193</v>
      </c>
      <c r="E243" s="255" t="s">
        <v>313</v>
      </c>
      <c r="F243" s="256" t="s">
        <v>314</v>
      </c>
      <c r="G243" s="257" t="s">
        <v>296</v>
      </c>
      <c r="H243" s="258">
        <v>4.669</v>
      </c>
      <c r="I243" s="259"/>
      <c r="J243" s="260">
        <f>ROUND(I243*H243,2)</f>
        <v>0</v>
      </c>
      <c r="K243" s="256" t="s">
        <v>1</v>
      </c>
      <c r="L243" s="42"/>
      <c r="M243" s="261" t="s">
        <v>1</v>
      </c>
      <c r="N243" s="262" t="s">
        <v>41</v>
      </c>
      <c r="O243" s="88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AR243" s="265" t="s">
        <v>197</v>
      </c>
      <c r="AT243" s="265" t="s">
        <v>193</v>
      </c>
      <c r="AU243" s="265" t="s">
        <v>85</v>
      </c>
      <c r="AY243" s="17" t="s">
        <v>190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83</v>
      </c>
      <c r="BK243" s="149">
        <f>ROUND(I243*H243,2)</f>
        <v>0</v>
      </c>
      <c r="BL243" s="17" t="s">
        <v>197</v>
      </c>
      <c r="BM243" s="265" t="s">
        <v>315</v>
      </c>
    </row>
    <row r="244" spans="2:63" s="11" customFormat="1" ht="25.9" customHeight="1">
      <c r="B244" s="238"/>
      <c r="C244" s="239"/>
      <c r="D244" s="240" t="s">
        <v>75</v>
      </c>
      <c r="E244" s="241" t="s">
        <v>316</v>
      </c>
      <c r="F244" s="241" t="s">
        <v>317</v>
      </c>
      <c r="G244" s="239"/>
      <c r="H244" s="239"/>
      <c r="I244" s="242"/>
      <c r="J244" s="243">
        <f>BK244</f>
        <v>0</v>
      </c>
      <c r="K244" s="239"/>
      <c r="L244" s="244"/>
      <c r="M244" s="245"/>
      <c r="N244" s="246"/>
      <c r="O244" s="246"/>
      <c r="P244" s="247">
        <f>P245+P250+P262+P285+P349+P382+P392</f>
        <v>0</v>
      </c>
      <c r="Q244" s="246"/>
      <c r="R244" s="247">
        <f>R245+R250+R262+R285+R349+R382+R392</f>
        <v>12.941369199999999</v>
      </c>
      <c r="S244" s="246"/>
      <c r="T244" s="248">
        <f>T245+T250+T262+T285+T349+T382+T392</f>
        <v>11.042966199999999</v>
      </c>
      <c r="AR244" s="249" t="s">
        <v>85</v>
      </c>
      <c r="AT244" s="250" t="s">
        <v>75</v>
      </c>
      <c r="AU244" s="250" t="s">
        <v>76</v>
      </c>
      <c r="AY244" s="249" t="s">
        <v>190</v>
      </c>
      <c r="BK244" s="251">
        <f>BK245+BK250+BK262+BK285+BK349+BK382+BK392</f>
        <v>0</v>
      </c>
    </row>
    <row r="245" spans="2:63" s="11" customFormat="1" ht="22.8" customHeight="1">
      <c r="B245" s="238"/>
      <c r="C245" s="239"/>
      <c r="D245" s="240" t="s">
        <v>75</v>
      </c>
      <c r="E245" s="252" t="s">
        <v>318</v>
      </c>
      <c r="F245" s="252" t="s">
        <v>319</v>
      </c>
      <c r="G245" s="239"/>
      <c r="H245" s="239"/>
      <c r="I245" s="242"/>
      <c r="J245" s="253">
        <f>BK245</f>
        <v>0</v>
      </c>
      <c r="K245" s="239"/>
      <c r="L245" s="244"/>
      <c r="M245" s="245"/>
      <c r="N245" s="246"/>
      <c r="O245" s="246"/>
      <c r="P245" s="247">
        <f>SUM(P246:P249)</f>
        <v>0</v>
      </c>
      <c r="Q245" s="246"/>
      <c r="R245" s="247">
        <f>SUM(R246:R249)</f>
        <v>0.0368176</v>
      </c>
      <c r="S245" s="246"/>
      <c r="T245" s="248">
        <f>SUM(T246:T249)</f>
        <v>0</v>
      </c>
      <c r="AR245" s="249" t="s">
        <v>85</v>
      </c>
      <c r="AT245" s="250" t="s">
        <v>75</v>
      </c>
      <c r="AU245" s="250" t="s">
        <v>83</v>
      </c>
      <c r="AY245" s="249" t="s">
        <v>190</v>
      </c>
      <c r="BK245" s="251">
        <f>SUM(BK246:BK249)</f>
        <v>0</v>
      </c>
    </row>
    <row r="246" spans="2:65" s="1" customFormat="1" ht="24" customHeight="1">
      <c r="B246" s="40"/>
      <c r="C246" s="254" t="s">
        <v>320</v>
      </c>
      <c r="D246" s="254" t="s">
        <v>193</v>
      </c>
      <c r="E246" s="255" t="s">
        <v>321</v>
      </c>
      <c r="F246" s="256" t="s">
        <v>322</v>
      </c>
      <c r="G246" s="257" t="s">
        <v>196</v>
      </c>
      <c r="H246" s="258">
        <v>46.022</v>
      </c>
      <c r="I246" s="259"/>
      <c r="J246" s="260">
        <f>ROUND(I246*H246,2)</f>
        <v>0</v>
      </c>
      <c r="K246" s="256" t="s">
        <v>1</v>
      </c>
      <c r="L246" s="42"/>
      <c r="M246" s="261" t="s">
        <v>1</v>
      </c>
      <c r="N246" s="262" t="s">
        <v>41</v>
      </c>
      <c r="O246" s="88"/>
      <c r="P246" s="263">
        <f>O246*H246</f>
        <v>0</v>
      </c>
      <c r="Q246" s="263">
        <v>0.0008</v>
      </c>
      <c r="R246" s="263">
        <f>Q246*H246</f>
        <v>0.0368176</v>
      </c>
      <c r="S246" s="263">
        <v>0</v>
      </c>
      <c r="T246" s="264">
        <f>S246*H246</f>
        <v>0</v>
      </c>
      <c r="AR246" s="265" t="s">
        <v>301</v>
      </c>
      <c r="AT246" s="265" t="s">
        <v>193</v>
      </c>
      <c r="AU246" s="265" t="s">
        <v>85</v>
      </c>
      <c r="AY246" s="17" t="s">
        <v>190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83</v>
      </c>
      <c r="BK246" s="149">
        <f>ROUND(I246*H246,2)</f>
        <v>0</v>
      </c>
      <c r="BL246" s="17" t="s">
        <v>301</v>
      </c>
      <c r="BM246" s="265" t="s">
        <v>323</v>
      </c>
    </row>
    <row r="247" spans="2:51" s="13" customFormat="1" ht="12">
      <c r="B247" s="277"/>
      <c r="C247" s="278"/>
      <c r="D247" s="268" t="s">
        <v>199</v>
      </c>
      <c r="E247" s="279" t="s">
        <v>1</v>
      </c>
      <c r="F247" s="280" t="s">
        <v>324</v>
      </c>
      <c r="G247" s="278"/>
      <c r="H247" s="281">
        <v>46.022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AT247" s="287" t="s">
        <v>199</v>
      </c>
      <c r="AU247" s="287" t="s">
        <v>85</v>
      </c>
      <c r="AV247" s="13" t="s">
        <v>85</v>
      </c>
      <c r="AW247" s="13" t="s">
        <v>31</v>
      </c>
      <c r="AX247" s="13" t="s">
        <v>76</v>
      </c>
      <c r="AY247" s="287" t="s">
        <v>190</v>
      </c>
    </row>
    <row r="248" spans="2:51" s="14" customFormat="1" ht="12">
      <c r="B248" s="288"/>
      <c r="C248" s="289"/>
      <c r="D248" s="268" t="s">
        <v>199</v>
      </c>
      <c r="E248" s="290" t="s">
        <v>1</v>
      </c>
      <c r="F248" s="291" t="s">
        <v>205</v>
      </c>
      <c r="G248" s="289"/>
      <c r="H248" s="292">
        <v>46.022</v>
      </c>
      <c r="I248" s="293"/>
      <c r="J248" s="289"/>
      <c r="K248" s="289"/>
      <c r="L248" s="294"/>
      <c r="M248" s="295"/>
      <c r="N248" s="296"/>
      <c r="O248" s="296"/>
      <c r="P248" s="296"/>
      <c r="Q248" s="296"/>
      <c r="R248" s="296"/>
      <c r="S248" s="296"/>
      <c r="T248" s="297"/>
      <c r="AT248" s="298" t="s">
        <v>199</v>
      </c>
      <c r="AU248" s="298" t="s">
        <v>85</v>
      </c>
      <c r="AV248" s="14" t="s">
        <v>197</v>
      </c>
      <c r="AW248" s="14" t="s">
        <v>31</v>
      </c>
      <c r="AX248" s="14" t="s">
        <v>83</v>
      </c>
      <c r="AY248" s="298" t="s">
        <v>190</v>
      </c>
    </row>
    <row r="249" spans="2:65" s="1" customFormat="1" ht="24" customHeight="1">
      <c r="B249" s="40"/>
      <c r="C249" s="254" t="s">
        <v>325</v>
      </c>
      <c r="D249" s="254" t="s">
        <v>193</v>
      </c>
      <c r="E249" s="255" t="s">
        <v>326</v>
      </c>
      <c r="F249" s="256" t="s">
        <v>327</v>
      </c>
      <c r="G249" s="257" t="s">
        <v>296</v>
      </c>
      <c r="H249" s="258">
        <v>0.04</v>
      </c>
      <c r="I249" s="259"/>
      <c r="J249" s="260">
        <f>ROUND(I249*H249,2)</f>
        <v>0</v>
      </c>
      <c r="K249" s="256" t="s">
        <v>1</v>
      </c>
      <c r="L249" s="42"/>
      <c r="M249" s="261" t="s">
        <v>1</v>
      </c>
      <c r="N249" s="262" t="s">
        <v>41</v>
      </c>
      <c r="O249" s="88"/>
      <c r="P249" s="263">
        <f>O249*H249</f>
        <v>0</v>
      </c>
      <c r="Q249" s="263">
        <v>0</v>
      </c>
      <c r="R249" s="263">
        <f>Q249*H249</f>
        <v>0</v>
      </c>
      <c r="S249" s="263">
        <v>0</v>
      </c>
      <c r="T249" s="264">
        <f>S249*H249</f>
        <v>0</v>
      </c>
      <c r="AR249" s="265" t="s">
        <v>301</v>
      </c>
      <c r="AT249" s="265" t="s">
        <v>193</v>
      </c>
      <c r="AU249" s="265" t="s">
        <v>85</v>
      </c>
      <c r="AY249" s="17" t="s">
        <v>190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83</v>
      </c>
      <c r="BK249" s="149">
        <f>ROUND(I249*H249,2)</f>
        <v>0</v>
      </c>
      <c r="BL249" s="17" t="s">
        <v>301</v>
      </c>
      <c r="BM249" s="265" t="s">
        <v>328</v>
      </c>
    </row>
    <row r="250" spans="2:63" s="11" customFormat="1" ht="22.8" customHeight="1">
      <c r="B250" s="238"/>
      <c r="C250" s="239"/>
      <c r="D250" s="240" t="s">
        <v>75</v>
      </c>
      <c r="E250" s="252" t="s">
        <v>329</v>
      </c>
      <c r="F250" s="252" t="s">
        <v>330</v>
      </c>
      <c r="G250" s="239"/>
      <c r="H250" s="239"/>
      <c r="I250" s="242"/>
      <c r="J250" s="253">
        <f>BK250</f>
        <v>0</v>
      </c>
      <c r="K250" s="239"/>
      <c r="L250" s="244"/>
      <c r="M250" s="245"/>
      <c r="N250" s="246"/>
      <c r="O250" s="246"/>
      <c r="P250" s="247">
        <f>SUM(P251:P261)</f>
        <v>0</v>
      </c>
      <c r="Q250" s="246"/>
      <c r="R250" s="247">
        <f>SUM(R251:R261)</f>
        <v>0</v>
      </c>
      <c r="S250" s="246"/>
      <c r="T250" s="248">
        <f>SUM(T251:T261)</f>
        <v>3.31407</v>
      </c>
      <c r="AR250" s="249" t="s">
        <v>85</v>
      </c>
      <c r="AT250" s="250" t="s">
        <v>75</v>
      </c>
      <c r="AU250" s="250" t="s">
        <v>83</v>
      </c>
      <c r="AY250" s="249" t="s">
        <v>190</v>
      </c>
      <c r="BK250" s="251">
        <f>SUM(BK251:BK261)</f>
        <v>0</v>
      </c>
    </row>
    <row r="251" spans="2:65" s="1" customFormat="1" ht="16.5" customHeight="1">
      <c r="B251" s="40"/>
      <c r="C251" s="254" t="s">
        <v>7</v>
      </c>
      <c r="D251" s="254" t="s">
        <v>193</v>
      </c>
      <c r="E251" s="255" t="s">
        <v>331</v>
      </c>
      <c r="F251" s="256" t="s">
        <v>332</v>
      </c>
      <c r="G251" s="257" t="s">
        <v>196</v>
      </c>
      <c r="H251" s="258">
        <v>552.345</v>
      </c>
      <c r="I251" s="259"/>
      <c r="J251" s="260">
        <f>ROUND(I251*H251,2)</f>
        <v>0</v>
      </c>
      <c r="K251" s="256" t="s">
        <v>1</v>
      </c>
      <c r="L251" s="42"/>
      <c r="M251" s="261" t="s">
        <v>1</v>
      </c>
      <c r="N251" s="262" t="s">
        <v>41</v>
      </c>
      <c r="O251" s="88"/>
      <c r="P251" s="263">
        <f>O251*H251</f>
        <v>0</v>
      </c>
      <c r="Q251" s="263">
        <v>0</v>
      </c>
      <c r="R251" s="263">
        <f>Q251*H251</f>
        <v>0</v>
      </c>
      <c r="S251" s="263">
        <v>0.006</v>
      </c>
      <c r="T251" s="264">
        <f>S251*H251</f>
        <v>3.31407</v>
      </c>
      <c r="AR251" s="265" t="s">
        <v>301</v>
      </c>
      <c r="AT251" s="265" t="s">
        <v>193</v>
      </c>
      <c r="AU251" s="265" t="s">
        <v>85</v>
      </c>
      <c r="AY251" s="17" t="s">
        <v>190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7" t="s">
        <v>83</v>
      </c>
      <c r="BK251" s="149">
        <f>ROUND(I251*H251,2)</f>
        <v>0</v>
      </c>
      <c r="BL251" s="17" t="s">
        <v>301</v>
      </c>
      <c r="BM251" s="265" t="s">
        <v>333</v>
      </c>
    </row>
    <row r="252" spans="2:51" s="12" customFormat="1" ht="12">
      <c r="B252" s="266"/>
      <c r="C252" s="267"/>
      <c r="D252" s="268" t="s">
        <v>199</v>
      </c>
      <c r="E252" s="269" t="s">
        <v>1</v>
      </c>
      <c r="F252" s="270" t="s">
        <v>334</v>
      </c>
      <c r="G252" s="267"/>
      <c r="H252" s="269" t="s">
        <v>1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AT252" s="276" t="s">
        <v>199</v>
      </c>
      <c r="AU252" s="276" t="s">
        <v>85</v>
      </c>
      <c r="AV252" s="12" t="s">
        <v>83</v>
      </c>
      <c r="AW252" s="12" t="s">
        <v>31</v>
      </c>
      <c r="AX252" s="12" t="s">
        <v>76</v>
      </c>
      <c r="AY252" s="276" t="s">
        <v>190</v>
      </c>
    </row>
    <row r="253" spans="2:51" s="13" customFormat="1" ht="12">
      <c r="B253" s="277"/>
      <c r="C253" s="278"/>
      <c r="D253" s="268" t="s">
        <v>199</v>
      </c>
      <c r="E253" s="279" t="s">
        <v>1</v>
      </c>
      <c r="F253" s="280" t="s">
        <v>335</v>
      </c>
      <c r="G253" s="278"/>
      <c r="H253" s="281">
        <v>155.356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AT253" s="287" t="s">
        <v>199</v>
      </c>
      <c r="AU253" s="287" t="s">
        <v>85</v>
      </c>
      <c r="AV253" s="13" t="s">
        <v>85</v>
      </c>
      <c r="AW253" s="13" t="s">
        <v>31</v>
      </c>
      <c r="AX253" s="13" t="s">
        <v>76</v>
      </c>
      <c r="AY253" s="287" t="s">
        <v>190</v>
      </c>
    </row>
    <row r="254" spans="2:51" s="15" customFormat="1" ht="12">
      <c r="B254" s="309"/>
      <c r="C254" s="310"/>
      <c r="D254" s="268" t="s">
        <v>199</v>
      </c>
      <c r="E254" s="311" t="s">
        <v>1</v>
      </c>
      <c r="F254" s="312" t="s">
        <v>247</v>
      </c>
      <c r="G254" s="310"/>
      <c r="H254" s="313">
        <v>155.356</v>
      </c>
      <c r="I254" s="314"/>
      <c r="J254" s="310"/>
      <c r="K254" s="310"/>
      <c r="L254" s="315"/>
      <c r="M254" s="316"/>
      <c r="N254" s="317"/>
      <c r="O254" s="317"/>
      <c r="P254" s="317"/>
      <c r="Q254" s="317"/>
      <c r="R254" s="317"/>
      <c r="S254" s="317"/>
      <c r="T254" s="318"/>
      <c r="AT254" s="319" t="s">
        <v>199</v>
      </c>
      <c r="AU254" s="319" t="s">
        <v>85</v>
      </c>
      <c r="AV254" s="15" t="s">
        <v>120</v>
      </c>
      <c r="AW254" s="15" t="s">
        <v>31</v>
      </c>
      <c r="AX254" s="15" t="s">
        <v>76</v>
      </c>
      <c r="AY254" s="319" t="s">
        <v>190</v>
      </c>
    </row>
    <row r="255" spans="2:51" s="12" customFormat="1" ht="12">
      <c r="B255" s="266"/>
      <c r="C255" s="267"/>
      <c r="D255" s="268" t="s">
        <v>199</v>
      </c>
      <c r="E255" s="269" t="s">
        <v>1</v>
      </c>
      <c r="F255" s="270" t="s">
        <v>336</v>
      </c>
      <c r="G255" s="267"/>
      <c r="H255" s="269" t="s">
        <v>1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AT255" s="276" t="s">
        <v>199</v>
      </c>
      <c r="AU255" s="276" t="s">
        <v>85</v>
      </c>
      <c r="AV255" s="12" t="s">
        <v>83</v>
      </c>
      <c r="AW255" s="12" t="s">
        <v>31</v>
      </c>
      <c r="AX255" s="12" t="s">
        <v>76</v>
      </c>
      <c r="AY255" s="276" t="s">
        <v>190</v>
      </c>
    </row>
    <row r="256" spans="2:51" s="13" customFormat="1" ht="12">
      <c r="B256" s="277"/>
      <c r="C256" s="278"/>
      <c r="D256" s="268" t="s">
        <v>199</v>
      </c>
      <c r="E256" s="279" t="s">
        <v>1</v>
      </c>
      <c r="F256" s="280" t="s">
        <v>337</v>
      </c>
      <c r="G256" s="278"/>
      <c r="H256" s="281">
        <v>460.915</v>
      </c>
      <c r="I256" s="282"/>
      <c r="J256" s="278"/>
      <c r="K256" s="278"/>
      <c r="L256" s="283"/>
      <c r="M256" s="284"/>
      <c r="N256" s="285"/>
      <c r="O256" s="285"/>
      <c r="P256" s="285"/>
      <c r="Q256" s="285"/>
      <c r="R256" s="285"/>
      <c r="S256" s="285"/>
      <c r="T256" s="286"/>
      <c r="AT256" s="287" t="s">
        <v>199</v>
      </c>
      <c r="AU256" s="287" t="s">
        <v>85</v>
      </c>
      <c r="AV256" s="13" t="s">
        <v>85</v>
      </c>
      <c r="AW256" s="13" t="s">
        <v>31</v>
      </c>
      <c r="AX256" s="13" t="s">
        <v>76</v>
      </c>
      <c r="AY256" s="287" t="s">
        <v>190</v>
      </c>
    </row>
    <row r="257" spans="2:51" s="13" customFormat="1" ht="12">
      <c r="B257" s="277"/>
      <c r="C257" s="278"/>
      <c r="D257" s="268" t="s">
        <v>199</v>
      </c>
      <c r="E257" s="279" t="s">
        <v>1</v>
      </c>
      <c r="F257" s="280" t="s">
        <v>338</v>
      </c>
      <c r="G257" s="278"/>
      <c r="H257" s="281">
        <v>-114.139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AT257" s="287" t="s">
        <v>199</v>
      </c>
      <c r="AU257" s="287" t="s">
        <v>85</v>
      </c>
      <c r="AV257" s="13" t="s">
        <v>85</v>
      </c>
      <c r="AW257" s="13" t="s">
        <v>31</v>
      </c>
      <c r="AX257" s="13" t="s">
        <v>76</v>
      </c>
      <c r="AY257" s="287" t="s">
        <v>190</v>
      </c>
    </row>
    <row r="258" spans="2:51" s="15" customFormat="1" ht="12">
      <c r="B258" s="309"/>
      <c r="C258" s="310"/>
      <c r="D258" s="268" t="s">
        <v>199</v>
      </c>
      <c r="E258" s="311" t="s">
        <v>1</v>
      </c>
      <c r="F258" s="312" t="s">
        <v>247</v>
      </c>
      <c r="G258" s="310"/>
      <c r="H258" s="313">
        <v>346.776</v>
      </c>
      <c r="I258" s="314"/>
      <c r="J258" s="310"/>
      <c r="K258" s="310"/>
      <c r="L258" s="315"/>
      <c r="M258" s="316"/>
      <c r="N258" s="317"/>
      <c r="O258" s="317"/>
      <c r="P258" s="317"/>
      <c r="Q258" s="317"/>
      <c r="R258" s="317"/>
      <c r="S258" s="317"/>
      <c r="T258" s="318"/>
      <c r="AT258" s="319" t="s">
        <v>199</v>
      </c>
      <c r="AU258" s="319" t="s">
        <v>85</v>
      </c>
      <c r="AV258" s="15" t="s">
        <v>120</v>
      </c>
      <c r="AW258" s="15" t="s">
        <v>31</v>
      </c>
      <c r="AX258" s="15" t="s">
        <v>76</v>
      </c>
      <c r="AY258" s="319" t="s">
        <v>190</v>
      </c>
    </row>
    <row r="259" spans="2:51" s="13" customFormat="1" ht="12">
      <c r="B259" s="277"/>
      <c r="C259" s="278"/>
      <c r="D259" s="268" t="s">
        <v>199</v>
      </c>
      <c r="E259" s="279" t="s">
        <v>1</v>
      </c>
      <c r="F259" s="280" t="s">
        <v>339</v>
      </c>
      <c r="G259" s="278"/>
      <c r="H259" s="281">
        <v>50.213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AT259" s="287" t="s">
        <v>199</v>
      </c>
      <c r="AU259" s="287" t="s">
        <v>85</v>
      </c>
      <c r="AV259" s="13" t="s">
        <v>85</v>
      </c>
      <c r="AW259" s="13" t="s">
        <v>31</v>
      </c>
      <c r="AX259" s="13" t="s">
        <v>76</v>
      </c>
      <c r="AY259" s="287" t="s">
        <v>190</v>
      </c>
    </row>
    <row r="260" spans="2:51" s="14" customFormat="1" ht="12">
      <c r="B260" s="288"/>
      <c r="C260" s="289"/>
      <c r="D260" s="268" t="s">
        <v>199</v>
      </c>
      <c r="E260" s="290" t="s">
        <v>1</v>
      </c>
      <c r="F260" s="291" t="s">
        <v>205</v>
      </c>
      <c r="G260" s="289"/>
      <c r="H260" s="292">
        <v>552.3449999999999</v>
      </c>
      <c r="I260" s="293"/>
      <c r="J260" s="289"/>
      <c r="K260" s="289"/>
      <c r="L260" s="294"/>
      <c r="M260" s="295"/>
      <c r="N260" s="296"/>
      <c r="O260" s="296"/>
      <c r="P260" s="296"/>
      <c r="Q260" s="296"/>
      <c r="R260" s="296"/>
      <c r="S260" s="296"/>
      <c r="T260" s="297"/>
      <c r="AT260" s="298" t="s">
        <v>199</v>
      </c>
      <c r="AU260" s="298" t="s">
        <v>85</v>
      </c>
      <c r="AV260" s="14" t="s">
        <v>197</v>
      </c>
      <c r="AW260" s="14" t="s">
        <v>31</v>
      </c>
      <c r="AX260" s="14" t="s">
        <v>83</v>
      </c>
      <c r="AY260" s="298" t="s">
        <v>190</v>
      </c>
    </row>
    <row r="261" spans="2:65" s="1" customFormat="1" ht="24" customHeight="1">
      <c r="B261" s="40"/>
      <c r="C261" s="254" t="s">
        <v>340</v>
      </c>
      <c r="D261" s="254" t="s">
        <v>193</v>
      </c>
      <c r="E261" s="255" t="s">
        <v>341</v>
      </c>
      <c r="F261" s="256" t="s">
        <v>342</v>
      </c>
      <c r="G261" s="257" t="s">
        <v>296</v>
      </c>
      <c r="H261" s="258">
        <v>3.314</v>
      </c>
      <c r="I261" s="259"/>
      <c r="J261" s="260">
        <f>ROUND(I261*H261,2)</f>
        <v>0</v>
      </c>
      <c r="K261" s="256" t="s">
        <v>1</v>
      </c>
      <c r="L261" s="42"/>
      <c r="M261" s="261" t="s">
        <v>1</v>
      </c>
      <c r="N261" s="262" t="s">
        <v>41</v>
      </c>
      <c r="O261" s="88"/>
      <c r="P261" s="263">
        <f>O261*H261</f>
        <v>0</v>
      </c>
      <c r="Q261" s="263">
        <v>0</v>
      </c>
      <c r="R261" s="263">
        <f>Q261*H261</f>
        <v>0</v>
      </c>
      <c r="S261" s="263">
        <v>0</v>
      </c>
      <c r="T261" s="264">
        <f>S261*H261</f>
        <v>0</v>
      </c>
      <c r="AR261" s="265" t="s">
        <v>301</v>
      </c>
      <c r="AT261" s="265" t="s">
        <v>193</v>
      </c>
      <c r="AU261" s="265" t="s">
        <v>85</v>
      </c>
      <c r="AY261" s="17" t="s">
        <v>190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83</v>
      </c>
      <c r="BK261" s="149">
        <f>ROUND(I261*H261,2)</f>
        <v>0</v>
      </c>
      <c r="BL261" s="17" t="s">
        <v>301</v>
      </c>
      <c r="BM261" s="265" t="s">
        <v>343</v>
      </c>
    </row>
    <row r="262" spans="2:63" s="11" customFormat="1" ht="22.8" customHeight="1">
      <c r="B262" s="238"/>
      <c r="C262" s="239"/>
      <c r="D262" s="240" t="s">
        <v>75</v>
      </c>
      <c r="E262" s="252" t="s">
        <v>344</v>
      </c>
      <c r="F262" s="252" t="s">
        <v>345</v>
      </c>
      <c r="G262" s="239"/>
      <c r="H262" s="239"/>
      <c r="I262" s="242"/>
      <c r="J262" s="253">
        <f>BK262</f>
        <v>0</v>
      </c>
      <c r="K262" s="239"/>
      <c r="L262" s="244"/>
      <c r="M262" s="245"/>
      <c r="N262" s="246"/>
      <c r="O262" s="246"/>
      <c r="P262" s="247">
        <f>SUM(P263:P284)</f>
        <v>0</v>
      </c>
      <c r="Q262" s="246"/>
      <c r="R262" s="247">
        <f>SUM(R263:R284)</f>
        <v>10.9584494</v>
      </c>
      <c r="S262" s="246"/>
      <c r="T262" s="248">
        <f>SUM(T263:T284)</f>
        <v>1.5995133</v>
      </c>
      <c r="AR262" s="249" t="s">
        <v>85</v>
      </c>
      <c r="AT262" s="250" t="s">
        <v>75</v>
      </c>
      <c r="AU262" s="250" t="s">
        <v>83</v>
      </c>
      <c r="AY262" s="249" t="s">
        <v>190</v>
      </c>
      <c r="BK262" s="251">
        <f>SUM(BK263:BK284)</f>
        <v>0</v>
      </c>
    </row>
    <row r="263" spans="2:65" s="1" customFormat="1" ht="24" customHeight="1">
      <c r="B263" s="40"/>
      <c r="C263" s="254" t="s">
        <v>346</v>
      </c>
      <c r="D263" s="254" t="s">
        <v>193</v>
      </c>
      <c r="E263" s="255" t="s">
        <v>347</v>
      </c>
      <c r="F263" s="256" t="s">
        <v>348</v>
      </c>
      <c r="G263" s="257" t="s">
        <v>196</v>
      </c>
      <c r="H263" s="258">
        <v>507.782</v>
      </c>
      <c r="I263" s="259"/>
      <c r="J263" s="260">
        <f>ROUND(I263*H263,2)</f>
        <v>0</v>
      </c>
      <c r="K263" s="256" t="s">
        <v>1</v>
      </c>
      <c r="L263" s="42"/>
      <c r="M263" s="261" t="s">
        <v>1</v>
      </c>
      <c r="N263" s="262" t="s">
        <v>41</v>
      </c>
      <c r="O263" s="88"/>
      <c r="P263" s="263">
        <f>O263*H263</f>
        <v>0</v>
      </c>
      <c r="Q263" s="263">
        <v>0</v>
      </c>
      <c r="R263" s="263">
        <f>Q263*H263</f>
        <v>0</v>
      </c>
      <c r="S263" s="263">
        <v>0.0014</v>
      </c>
      <c r="T263" s="264">
        <f>S263*H263</f>
        <v>0.7108947999999999</v>
      </c>
      <c r="AR263" s="265" t="s">
        <v>301</v>
      </c>
      <c r="AT263" s="265" t="s">
        <v>193</v>
      </c>
      <c r="AU263" s="265" t="s">
        <v>85</v>
      </c>
      <c r="AY263" s="17" t="s">
        <v>190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7" t="s">
        <v>83</v>
      </c>
      <c r="BK263" s="149">
        <f>ROUND(I263*H263,2)</f>
        <v>0</v>
      </c>
      <c r="BL263" s="17" t="s">
        <v>301</v>
      </c>
      <c r="BM263" s="265" t="s">
        <v>349</v>
      </c>
    </row>
    <row r="264" spans="2:65" s="1" customFormat="1" ht="24" customHeight="1">
      <c r="B264" s="40"/>
      <c r="C264" s="254" t="s">
        <v>350</v>
      </c>
      <c r="D264" s="254" t="s">
        <v>193</v>
      </c>
      <c r="E264" s="255" t="s">
        <v>351</v>
      </c>
      <c r="F264" s="256" t="s">
        <v>352</v>
      </c>
      <c r="G264" s="257" t="s">
        <v>196</v>
      </c>
      <c r="H264" s="258">
        <v>507.782</v>
      </c>
      <c r="I264" s="259"/>
      <c r="J264" s="260">
        <f>ROUND(I264*H264,2)</f>
        <v>0</v>
      </c>
      <c r="K264" s="256" t="s">
        <v>1</v>
      </c>
      <c r="L264" s="42"/>
      <c r="M264" s="261" t="s">
        <v>1</v>
      </c>
      <c r="N264" s="262" t="s">
        <v>41</v>
      </c>
      <c r="O264" s="88"/>
      <c r="P264" s="263">
        <f>O264*H264</f>
        <v>0</v>
      </c>
      <c r="Q264" s="263">
        <v>0</v>
      </c>
      <c r="R264" s="263">
        <f>Q264*H264</f>
        <v>0</v>
      </c>
      <c r="S264" s="263">
        <v>0.00175</v>
      </c>
      <c r="T264" s="264">
        <f>S264*H264</f>
        <v>0.8886185</v>
      </c>
      <c r="AR264" s="265" t="s">
        <v>301</v>
      </c>
      <c r="AT264" s="265" t="s">
        <v>193</v>
      </c>
      <c r="AU264" s="265" t="s">
        <v>85</v>
      </c>
      <c r="AY264" s="17" t="s">
        <v>190</v>
      </c>
      <c r="BE264" s="149">
        <f>IF(N264="základní",J264,0)</f>
        <v>0</v>
      </c>
      <c r="BF264" s="149">
        <f>IF(N264="snížená",J264,0)</f>
        <v>0</v>
      </c>
      <c r="BG264" s="149">
        <f>IF(N264="zákl. přenesená",J264,0)</f>
        <v>0</v>
      </c>
      <c r="BH264" s="149">
        <f>IF(N264="sníž. přenesená",J264,0)</f>
        <v>0</v>
      </c>
      <c r="BI264" s="149">
        <f>IF(N264="nulová",J264,0)</f>
        <v>0</v>
      </c>
      <c r="BJ264" s="17" t="s">
        <v>83</v>
      </c>
      <c r="BK264" s="149">
        <f>ROUND(I264*H264,2)</f>
        <v>0</v>
      </c>
      <c r="BL264" s="17" t="s">
        <v>301</v>
      </c>
      <c r="BM264" s="265" t="s">
        <v>353</v>
      </c>
    </row>
    <row r="265" spans="2:65" s="1" customFormat="1" ht="16.5" customHeight="1">
      <c r="B265" s="40"/>
      <c r="C265" s="254" t="s">
        <v>354</v>
      </c>
      <c r="D265" s="254" t="s">
        <v>193</v>
      </c>
      <c r="E265" s="255" t="s">
        <v>355</v>
      </c>
      <c r="F265" s="256" t="s">
        <v>356</v>
      </c>
      <c r="G265" s="257" t="s">
        <v>196</v>
      </c>
      <c r="H265" s="258">
        <v>527.38</v>
      </c>
      <c r="I265" s="259"/>
      <c r="J265" s="260">
        <f>ROUND(I265*H265,2)</f>
        <v>0</v>
      </c>
      <c r="K265" s="256" t="s">
        <v>1</v>
      </c>
      <c r="L265" s="42"/>
      <c r="M265" s="261" t="s">
        <v>1</v>
      </c>
      <c r="N265" s="262" t="s">
        <v>41</v>
      </c>
      <c r="O265" s="88"/>
      <c r="P265" s="263">
        <f>O265*H265</f>
        <v>0</v>
      </c>
      <c r="Q265" s="263">
        <v>0</v>
      </c>
      <c r="R265" s="263">
        <f>Q265*H265</f>
        <v>0</v>
      </c>
      <c r="S265" s="263">
        <v>0</v>
      </c>
      <c r="T265" s="264">
        <f>S265*H265</f>
        <v>0</v>
      </c>
      <c r="AR265" s="265" t="s">
        <v>301</v>
      </c>
      <c r="AT265" s="265" t="s">
        <v>193</v>
      </c>
      <c r="AU265" s="265" t="s">
        <v>85</v>
      </c>
      <c r="AY265" s="17" t="s">
        <v>190</v>
      </c>
      <c r="BE265" s="149">
        <f>IF(N265="základní",J265,0)</f>
        <v>0</v>
      </c>
      <c r="BF265" s="149">
        <f>IF(N265="snížená",J265,0)</f>
        <v>0</v>
      </c>
      <c r="BG265" s="149">
        <f>IF(N265="zákl. přenesená",J265,0)</f>
        <v>0</v>
      </c>
      <c r="BH265" s="149">
        <f>IF(N265="sníž. přenesená",J265,0)</f>
        <v>0</v>
      </c>
      <c r="BI265" s="149">
        <f>IF(N265="nulová",J265,0)</f>
        <v>0</v>
      </c>
      <c r="BJ265" s="17" t="s">
        <v>83</v>
      </c>
      <c r="BK265" s="149">
        <f>ROUND(I265*H265,2)</f>
        <v>0</v>
      </c>
      <c r="BL265" s="17" t="s">
        <v>301</v>
      </c>
      <c r="BM265" s="265" t="s">
        <v>357</v>
      </c>
    </row>
    <row r="266" spans="2:65" s="1" customFormat="1" ht="16.5" customHeight="1">
      <c r="B266" s="40"/>
      <c r="C266" s="299" t="s">
        <v>358</v>
      </c>
      <c r="D266" s="299" t="s">
        <v>206</v>
      </c>
      <c r="E266" s="300" t="s">
        <v>359</v>
      </c>
      <c r="F266" s="301" t="s">
        <v>360</v>
      </c>
      <c r="G266" s="302" t="s">
        <v>361</v>
      </c>
      <c r="H266" s="303">
        <v>580.118</v>
      </c>
      <c r="I266" s="304"/>
      <c r="J266" s="305">
        <f>ROUND(I266*H266,2)</f>
        <v>0</v>
      </c>
      <c r="K266" s="301" t="s">
        <v>1</v>
      </c>
      <c r="L266" s="306"/>
      <c r="M266" s="307" t="s">
        <v>1</v>
      </c>
      <c r="N266" s="308" t="s">
        <v>41</v>
      </c>
      <c r="O266" s="88"/>
      <c r="P266" s="263">
        <f>O266*H266</f>
        <v>0</v>
      </c>
      <c r="Q266" s="263">
        <v>0.0004</v>
      </c>
      <c r="R266" s="263">
        <f>Q266*H266</f>
        <v>0.23204720000000004</v>
      </c>
      <c r="S266" s="263">
        <v>0</v>
      </c>
      <c r="T266" s="264">
        <f>S266*H266</f>
        <v>0</v>
      </c>
      <c r="AR266" s="265" t="s">
        <v>362</v>
      </c>
      <c r="AT266" s="265" t="s">
        <v>206</v>
      </c>
      <c r="AU266" s="265" t="s">
        <v>85</v>
      </c>
      <c r="AY266" s="17" t="s">
        <v>190</v>
      </c>
      <c r="BE266" s="149">
        <f>IF(N266="základní",J266,0)</f>
        <v>0</v>
      </c>
      <c r="BF266" s="149">
        <f>IF(N266="snížená",J266,0)</f>
        <v>0</v>
      </c>
      <c r="BG266" s="149">
        <f>IF(N266="zákl. přenesená",J266,0)</f>
        <v>0</v>
      </c>
      <c r="BH266" s="149">
        <f>IF(N266="sníž. přenesená",J266,0)</f>
        <v>0</v>
      </c>
      <c r="BI266" s="149">
        <f>IF(N266="nulová",J266,0)</f>
        <v>0</v>
      </c>
      <c r="BJ266" s="17" t="s">
        <v>83</v>
      </c>
      <c r="BK266" s="149">
        <f>ROUND(I266*H266,2)</f>
        <v>0</v>
      </c>
      <c r="BL266" s="17" t="s">
        <v>301</v>
      </c>
      <c r="BM266" s="265" t="s">
        <v>363</v>
      </c>
    </row>
    <row r="267" spans="2:51" s="13" customFormat="1" ht="12">
      <c r="B267" s="277"/>
      <c r="C267" s="278"/>
      <c r="D267" s="268" t="s">
        <v>199</v>
      </c>
      <c r="E267" s="279" t="s">
        <v>1</v>
      </c>
      <c r="F267" s="280" t="s">
        <v>364</v>
      </c>
      <c r="G267" s="278"/>
      <c r="H267" s="281">
        <v>580.118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AT267" s="287" t="s">
        <v>199</v>
      </c>
      <c r="AU267" s="287" t="s">
        <v>85</v>
      </c>
      <c r="AV267" s="13" t="s">
        <v>85</v>
      </c>
      <c r="AW267" s="13" t="s">
        <v>31</v>
      </c>
      <c r="AX267" s="13" t="s">
        <v>76</v>
      </c>
      <c r="AY267" s="287" t="s">
        <v>190</v>
      </c>
    </row>
    <row r="268" spans="2:51" s="14" customFormat="1" ht="12">
      <c r="B268" s="288"/>
      <c r="C268" s="289"/>
      <c r="D268" s="268" t="s">
        <v>199</v>
      </c>
      <c r="E268" s="290" t="s">
        <v>1</v>
      </c>
      <c r="F268" s="291" t="s">
        <v>205</v>
      </c>
      <c r="G268" s="289"/>
      <c r="H268" s="292">
        <v>580.118</v>
      </c>
      <c r="I268" s="293"/>
      <c r="J268" s="289"/>
      <c r="K268" s="289"/>
      <c r="L268" s="294"/>
      <c r="M268" s="295"/>
      <c r="N268" s="296"/>
      <c r="O268" s="296"/>
      <c r="P268" s="296"/>
      <c r="Q268" s="296"/>
      <c r="R268" s="296"/>
      <c r="S268" s="296"/>
      <c r="T268" s="297"/>
      <c r="AT268" s="298" t="s">
        <v>199</v>
      </c>
      <c r="AU268" s="298" t="s">
        <v>85</v>
      </c>
      <c r="AV268" s="14" t="s">
        <v>197</v>
      </c>
      <c r="AW268" s="14" t="s">
        <v>31</v>
      </c>
      <c r="AX268" s="14" t="s">
        <v>83</v>
      </c>
      <c r="AY268" s="298" t="s">
        <v>190</v>
      </c>
    </row>
    <row r="269" spans="2:65" s="1" customFormat="1" ht="24" customHeight="1">
      <c r="B269" s="40"/>
      <c r="C269" s="254" t="s">
        <v>365</v>
      </c>
      <c r="D269" s="254" t="s">
        <v>193</v>
      </c>
      <c r="E269" s="255" t="s">
        <v>366</v>
      </c>
      <c r="F269" s="256" t="s">
        <v>367</v>
      </c>
      <c r="G269" s="257" t="s">
        <v>196</v>
      </c>
      <c r="H269" s="258">
        <v>842.114</v>
      </c>
      <c r="I269" s="259"/>
      <c r="J269" s="260">
        <f>ROUND(I269*H269,2)</f>
        <v>0</v>
      </c>
      <c r="K269" s="256" t="s">
        <v>1</v>
      </c>
      <c r="L269" s="42"/>
      <c r="M269" s="261" t="s">
        <v>1</v>
      </c>
      <c r="N269" s="262" t="s">
        <v>41</v>
      </c>
      <c r="O269" s="88"/>
      <c r="P269" s="263">
        <f>O269*H269</f>
        <v>0</v>
      </c>
      <c r="Q269" s="263">
        <v>0.0003</v>
      </c>
      <c r="R269" s="263">
        <f>Q269*H269</f>
        <v>0.2526342</v>
      </c>
      <c r="S269" s="263">
        <v>0</v>
      </c>
      <c r="T269" s="264">
        <f>S269*H269</f>
        <v>0</v>
      </c>
      <c r="AR269" s="265" t="s">
        <v>301</v>
      </c>
      <c r="AT269" s="265" t="s">
        <v>193</v>
      </c>
      <c r="AU269" s="265" t="s">
        <v>85</v>
      </c>
      <c r="AY269" s="17" t="s">
        <v>190</v>
      </c>
      <c r="BE269" s="149">
        <f>IF(N269="základní",J269,0)</f>
        <v>0</v>
      </c>
      <c r="BF269" s="149">
        <f>IF(N269="snížená",J269,0)</f>
        <v>0</v>
      </c>
      <c r="BG269" s="149">
        <f>IF(N269="zákl. přenesená",J269,0)</f>
        <v>0</v>
      </c>
      <c r="BH269" s="149">
        <f>IF(N269="sníž. přenesená",J269,0)</f>
        <v>0</v>
      </c>
      <c r="BI269" s="149">
        <f>IF(N269="nulová",J269,0)</f>
        <v>0</v>
      </c>
      <c r="BJ269" s="17" t="s">
        <v>83</v>
      </c>
      <c r="BK269" s="149">
        <f>ROUND(I269*H269,2)</f>
        <v>0</v>
      </c>
      <c r="BL269" s="17" t="s">
        <v>301</v>
      </c>
      <c r="BM269" s="265" t="s">
        <v>368</v>
      </c>
    </row>
    <row r="270" spans="2:51" s="13" customFormat="1" ht="12">
      <c r="B270" s="277"/>
      <c r="C270" s="278"/>
      <c r="D270" s="268" t="s">
        <v>199</v>
      </c>
      <c r="E270" s="279" t="s">
        <v>1</v>
      </c>
      <c r="F270" s="280" t="s">
        <v>369</v>
      </c>
      <c r="G270" s="278"/>
      <c r="H270" s="281">
        <v>255.113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AT270" s="287" t="s">
        <v>199</v>
      </c>
      <c r="AU270" s="287" t="s">
        <v>85</v>
      </c>
      <c r="AV270" s="13" t="s">
        <v>85</v>
      </c>
      <c r="AW270" s="13" t="s">
        <v>31</v>
      </c>
      <c r="AX270" s="13" t="s">
        <v>76</v>
      </c>
      <c r="AY270" s="287" t="s">
        <v>190</v>
      </c>
    </row>
    <row r="271" spans="2:51" s="13" customFormat="1" ht="12">
      <c r="B271" s="277"/>
      <c r="C271" s="278"/>
      <c r="D271" s="268" t="s">
        <v>199</v>
      </c>
      <c r="E271" s="279" t="s">
        <v>1</v>
      </c>
      <c r="F271" s="280" t="s">
        <v>370</v>
      </c>
      <c r="G271" s="278"/>
      <c r="H271" s="281">
        <v>380.153</v>
      </c>
      <c r="I271" s="282"/>
      <c r="J271" s="278"/>
      <c r="K271" s="278"/>
      <c r="L271" s="283"/>
      <c r="M271" s="284"/>
      <c r="N271" s="285"/>
      <c r="O271" s="285"/>
      <c r="P271" s="285"/>
      <c r="Q271" s="285"/>
      <c r="R271" s="285"/>
      <c r="S271" s="285"/>
      <c r="T271" s="286"/>
      <c r="AT271" s="287" t="s">
        <v>199</v>
      </c>
      <c r="AU271" s="287" t="s">
        <v>85</v>
      </c>
      <c r="AV271" s="13" t="s">
        <v>85</v>
      </c>
      <c r="AW271" s="13" t="s">
        <v>31</v>
      </c>
      <c r="AX271" s="13" t="s">
        <v>76</v>
      </c>
      <c r="AY271" s="287" t="s">
        <v>190</v>
      </c>
    </row>
    <row r="272" spans="2:51" s="13" customFormat="1" ht="12">
      <c r="B272" s="277"/>
      <c r="C272" s="278"/>
      <c r="D272" s="268" t="s">
        <v>199</v>
      </c>
      <c r="E272" s="279" t="s">
        <v>1</v>
      </c>
      <c r="F272" s="280" t="s">
        <v>371</v>
      </c>
      <c r="G272" s="278"/>
      <c r="H272" s="281">
        <v>206.848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AT272" s="287" t="s">
        <v>199</v>
      </c>
      <c r="AU272" s="287" t="s">
        <v>85</v>
      </c>
      <c r="AV272" s="13" t="s">
        <v>85</v>
      </c>
      <c r="AW272" s="13" t="s">
        <v>31</v>
      </c>
      <c r="AX272" s="13" t="s">
        <v>76</v>
      </c>
      <c r="AY272" s="287" t="s">
        <v>190</v>
      </c>
    </row>
    <row r="273" spans="2:51" s="14" customFormat="1" ht="12">
      <c r="B273" s="288"/>
      <c r="C273" s="289"/>
      <c r="D273" s="268" t="s">
        <v>199</v>
      </c>
      <c r="E273" s="290" t="s">
        <v>1</v>
      </c>
      <c r="F273" s="291" t="s">
        <v>205</v>
      </c>
      <c r="G273" s="289"/>
      <c r="H273" s="292">
        <v>842.114</v>
      </c>
      <c r="I273" s="293"/>
      <c r="J273" s="289"/>
      <c r="K273" s="289"/>
      <c r="L273" s="294"/>
      <c r="M273" s="295"/>
      <c r="N273" s="296"/>
      <c r="O273" s="296"/>
      <c r="P273" s="296"/>
      <c r="Q273" s="296"/>
      <c r="R273" s="296"/>
      <c r="S273" s="296"/>
      <c r="T273" s="297"/>
      <c r="AT273" s="298" t="s">
        <v>199</v>
      </c>
      <c r="AU273" s="298" t="s">
        <v>85</v>
      </c>
      <c r="AV273" s="14" t="s">
        <v>197</v>
      </c>
      <c r="AW273" s="14" t="s">
        <v>31</v>
      </c>
      <c r="AX273" s="14" t="s">
        <v>83</v>
      </c>
      <c r="AY273" s="298" t="s">
        <v>190</v>
      </c>
    </row>
    <row r="274" spans="2:65" s="1" customFormat="1" ht="24" customHeight="1">
      <c r="B274" s="40"/>
      <c r="C274" s="299" t="s">
        <v>372</v>
      </c>
      <c r="D274" s="299" t="s">
        <v>206</v>
      </c>
      <c r="E274" s="300" t="s">
        <v>373</v>
      </c>
      <c r="F274" s="301" t="s">
        <v>374</v>
      </c>
      <c r="G274" s="302" t="s">
        <v>196</v>
      </c>
      <c r="H274" s="303">
        <v>436.407</v>
      </c>
      <c r="I274" s="304"/>
      <c r="J274" s="305">
        <f>ROUND(I274*H274,2)</f>
        <v>0</v>
      </c>
      <c r="K274" s="301" t="s">
        <v>1</v>
      </c>
      <c r="L274" s="306"/>
      <c r="M274" s="307" t="s">
        <v>1</v>
      </c>
      <c r="N274" s="308" t="s">
        <v>41</v>
      </c>
      <c r="O274" s="88"/>
      <c r="P274" s="263">
        <f>O274*H274</f>
        <v>0</v>
      </c>
      <c r="Q274" s="263">
        <v>0.024</v>
      </c>
      <c r="R274" s="263">
        <f>Q274*H274</f>
        <v>10.473768</v>
      </c>
      <c r="S274" s="263">
        <v>0</v>
      </c>
      <c r="T274" s="264">
        <f>S274*H274</f>
        <v>0</v>
      </c>
      <c r="AR274" s="265" t="s">
        <v>362</v>
      </c>
      <c r="AT274" s="265" t="s">
        <v>206</v>
      </c>
      <c r="AU274" s="265" t="s">
        <v>85</v>
      </c>
      <c r="AY274" s="17" t="s">
        <v>190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83</v>
      </c>
      <c r="BK274" s="149">
        <f>ROUND(I274*H274,2)</f>
        <v>0</v>
      </c>
      <c r="BL274" s="17" t="s">
        <v>301</v>
      </c>
      <c r="BM274" s="265" t="s">
        <v>375</v>
      </c>
    </row>
    <row r="275" spans="2:51" s="13" customFormat="1" ht="12">
      <c r="B275" s="277"/>
      <c r="C275" s="278"/>
      <c r="D275" s="268" t="s">
        <v>199</v>
      </c>
      <c r="E275" s="279" t="s">
        <v>1</v>
      </c>
      <c r="F275" s="280" t="s">
        <v>376</v>
      </c>
      <c r="G275" s="278"/>
      <c r="H275" s="281">
        <v>133.934</v>
      </c>
      <c r="I275" s="282"/>
      <c r="J275" s="278"/>
      <c r="K275" s="278"/>
      <c r="L275" s="283"/>
      <c r="M275" s="284"/>
      <c r="N275" s="285"/>
      <c r="O275" s="285"/>
      <c r="P275" s="285"/>
      <c r="Q275" s="285"/>
      <c r="R275" s="285"/>
      <c r="S275" s="285"/>
      <c r="T275" s="286"/>
      <c r="AT275" s="287" t="s">
        <v>199</v>
      </c>
      <c r="AU275" s="287" t="s">
        <v>85</v>
      </c>
      <c r="AV275" s="13" t="s">
        <v>85</v>
      </c>
      <c r="AW275" s="13" t="s">
        <v>31</v>
      </c>
      <c r="AX275" s="13" t="s">
        <v>76</v>
      </c>
      <c r="AY275" s="287" t="s">
        <v>190</v>
      </c>
    </row>
    <row r="276" spans="2:51" s="13" customFormat="1" ht="12">
      <c r="B276" s="277"/>
      <c r="C276" s="278"/>
      <c r="D276" s="268" t="s">
        <v>199</v>
      </c>
      <c r="E276" s="279" t="s">
        <v>1</v>
      </c>
      <c r="F276" s="280" t="s">
        <v>377</v>
      </c>
      <c r="G276" s="278"/>
      <c r="H276" s="281">
        <v>193.878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AT276" s="287" t="s">
        <v>199</v>
      </c>
      <c r="AU276" s="287" t="s">
        <v>85</v>
      </c>
      <c r="AV276" s="13" t="s">
        <v>85</v>
      </c>
      <c r="AW276" s="13" t="s">
        <v>31</v>
      </c>
      <c r="AX276" s="13" t="s">
        <v>76</v>
      </c>
      <c r="AY276" s="287" t="s">
        <v>190</v>
      </c>
    </row>
    <row r="277" spans="2:51" s="13" customFormat="1" ht="12">
      <c r="B277" s="277"/>
      <c r="C277" s="278"/>
      <c r="D277" s="268" t="s">
        <v>199</v>
      </c>
      <c r="E277" s="279" t="s">
        <v>1</v>
      </c>
      <c r="F277" s="280" t="s">
        <v>378</v>
      </c>
      <c r="G277" s="278"/>
      <c r="H277" s="281">
        <v>108.595</v>
      </c>
      <c r="I277" s="282"/>
      <c r="J277" s="278"/>
      <c r="K277" s="278"/>
      <c r="L277" s="283"/>
      <c r="M277" s="284"/>
      <c r="N277" s="285"/>
      <c r="O277" s="285"/>
      <c r="P277" s="285"/>
      <c r="Q277" s="285"/>
      <c r="R277" s="285"/>
      <c r="S277" s="285"/>
      <c r="T277" s="286"/>
      <c r="AT277" s="287" t="s">
        <v>199</v>
      </c>
      <c r="AU277" s="287" t="s">
        <v>85</v>
      </c>
      <c r="AV277" s="13" t="s">
        <v>85</v>
      </c>
      <c r="AW277" s="13" t="s">
        <v>31</v>
      </c>
      <c r="AX277" s="13" t="s">
        <v>76</v>
      </c>
      <c r="AY277" s="287" t="s">
        <v>190</v>
      </c>
    </row>
    <row r="278" spans="2:51" s="14" customFormat="1" ht="12">
      <c r="B278" s="288"/>
      <c r="C278" s="289"/>
      <c r="D278" s="268" t="s">
        <v>199</v>
      </c>
      <c r="E278" s="290" t="s">
        <v>1</v>
      </c>
      <c r="F278" s="291" t="s">
        <v>205</v>
      </c>
      <c r="G278" s="289"/>
      <c r="H278" s="292">
        <v>436.40700000000004</v>
      </c>
      <c r="I278" s="293"/>
      <c r="J278" s="289"/>
      <c r="K278" s="289"/>
      <c r="L278" s="294"/>
      <c r="M278" s="295"/>
      <c r="N278" s="296"/>
      <c r="O278" s="296"/>
      <c r="P278" s="296"/>
      <c r="Q278" s="296"/>
      <c r="R278" s="296"/>
      <c r="S278" s="296"/>
      <c r="T278" s="297"/>
      <c r="AT278" s="298" t="s">
        <v>199</v>
      </c>
      <c r="AU278" s="298" t="s">
        <v>85</v>
      </c>
      <c r="AV278" s="14" t="s">
        <v>197</v>
      </c>
      <c r="AW278" s="14" t="s">
        <v>31</v>
      </c>
      <c r="AX278" s="14" t="s">
        <v>83</v>
      </c>
      <c r="AY278" s="298" t="s">
        <v>190</v>
      </c>
    </row>
    <row r="279" spans="2:65" s="1" customFormat="1" ht="24" customHeight="1">
      <c r="B279" s="40"/>
      <c r="C279" s="299" t="s">
        <v>379</v>
      </c>
      <c r="D279" s="299" t="s">
        <v>206</v>
      </c>
      <c r="E279" s="300" t="s">
        <v>380</v>
      </c>
      <c r="F279" s="301" t="s">
        <v>381</v>
      </c>
      <c r="G279" s="302" t="s">
        <v>196</v>
      </c>
      <c r="H279" s="303">
        <v>436.407</v>
      </c>
      <c r="I279" s="304"/>
      <c r="J279" s="305">
        <f>ROUND(I279*H279,2)</f>
        <v>0</v>
      </c>
      <c r="K279" s="301" t="s">
        <v>1</v>
      </c>
      <c r="L279" s="306"/>
      <c r="M279" s="307" t="s">
        <v>1</v>
      </c>
      <c r="N279" s="308" t="s">
        <v>41</v>
      </c>
      <c r="O279" s="88"/>
      <c r="P279" s="263">
        <f>O279*H279</f>
        <v>0</v>
      </c>
      <c r="Q279" s="263">
        <v>0</v>
      </c>
      <c r="R279" s="263">
        <f>Q279*H279</f>
        <v>0</v>
      </c>
      <c r="S279" s="263">
        <v>0</v>
      </c>
      <c r="T279" s="264">
        <f>S279*H279</f>
        <v>0</v>
      </c>
      <c r="AR279" s="265" t="s">
        <v>362</v>
      </c>
      <c r="AT279" s="265" t="s">
        <v>206</v>
      </c>
      <c r="AU279" s="265" t="s">
        <v>85</v>
      </c>
      <c r="AY279" s="17" t="s">
        <v>190</v>
      </c>
      <c r="BE279" s="149">
        <f>IF(N279="základní",J279,0)</f>
        <v>0</v>
      </c>
      <c r="BF279" s="149">
        <f>IF(N279="snížená",J279,0)</f>
        <v>0</v>
      </c>
      <c r="BG279" s="149">
        <f>IF(N279="zákl. přenesená",J279,0)</f>
        <v>0</v>
      </c>
      <c r="BH279" s="149">
        <f>IF(N279="sníž. přenesená",J279,0)</f>
        <v>0</v>
      </c>
      <c r="BI279" s="149">
        <f>IF(N279="nulová",J279,0)</f>
        <v>0</v>
      </c>
      <c r="BJ279" s="17" t="s">
        <v>83</v>
      </c>
      <c r="BK279" s="149">
        <f>ROUND(I279*H279,2)</f>
        <v>0</v>
      </c>
      <c r="BL279" s="17" t="s">
        <v>301</v>
      </c>
      <c r="BM279" s="265" t="s">
        <v>382</v>
      </c>
    </row>
    <row r="280" spans="2:51" s="13" customFormat="1" ht="12">
      <c r="B280" s="277"/>
      <c r="C280" s="278"/>
      <c r="D280" s="268" t="s">
        <v>199</v>
      </c>
      <c r="E280" s="279" t="s">
        <v>1</v>
      </c>
      <c r="F280" s="280" t="s">
        <v>377</v>
      </c>
      <c r="G280" s="278"/>
      <c r="H280" s="281">
        <v>193.878</v>
      </c>
      <c r="I280" s="282"/>
      <c r="J280" s="278"/>
      <c r="K280" s="278"/>
      <c r="L280" s="283"/>
      <c r="M280" s="284"/>
      <c r="N280" s="285"/>
      <c r="O280" s="285"/>
      <c r="P280" s="285"/>
      <c r="Q280" s="285"/>
      <c r="R280" s="285"/>
      <c r="S280" s="285"/>
      <c r="T280" s="286"/>
      <c r="AT280" s="287" t="s">
        <v>199</v>
      </c>
      <c r="AU280" s="287" t="s">
        <v>85</v>
      </c>
      <c r="AV280" s="13" t="s">
        <v>85</v>
      </c>
      <c r="AW280" s="13" t="s">
        <v>31</v>
      </c>
      <c r="AX280" s="13" t="s">
        <v>76</v>
      </c>
      <c r="AY280" s="287" t="s">
        <v>190</v>
      </c>
    </row>
    <row r="281" spans="2:51" s="13" customFormat="1" ht="12">
      <c r="B281" s="277"/>
      <c r="C281" s="278"/>
      <c r="D281" s="268" t="s">
        <v>199</v>
      </c>
      <c r="E281" s="279" t="s">
        <v>1</v>
      </c>
      <c r="F281" s="280" t="s">
        <v>378</v>
      </c>
      <c r="G281" s="278"/>
      <c r="H281" s="281">
        <v>108.595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AT281" s="287" t="s">
        <v>199</v>
      </c>
      <c r="AU281" s="287" t="s">
        <v>85</v>
      </c>
      <c r="AV281" s="13" t="s">
        <v>85</v>
      </c>
      <c r="AW281" s="13" t="s">
        <v>31</v>
      </c>
      <c r="AX281" s="13" t="s">
        <v>76</v>
      </c>
      <c r="AY281" s="287" t="s">
        <v>190</v>
      </c>
    </row>
    <row r="282" spans="2:51" s="13" customFormat="1" ht="12">
      <c r="B282" s="277"/>
      <c r="C282" s="278"/>
      <c r="D282" s="268" t="s">
        <v>199</v>
      </c>
      <c r="E282" s="279" t="s">
        <v>1</v>
      </c>
      <c r="F282" s="280" t="s">
        <v>376</v>
      </c>
      <c r="G282" s="278"/>
      <c r="H282" s="281">
        <v>133.934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AT282" s="287" t="s">
        <v>199</v>
      </c>
      <c r="AU282" s="287" t="s">
        <v>85</v>
      </c>
      <c r="AV282" s="13" t="s">
        <v>85</v>
      </c>
      <c r="AW282" s="13" t="s">
        <v>31</v>
      </c>
      <c r="AX282" s="13" t="s">
        <v>76</v>
      </c>
      <c r="AY282" s="287" t="s">
        <v>190</v>
      </c>
    </row>
    <row r="283" spans="2:51" s="14" customFormat="1" ht="12">
      <c r="B283" s="288"/>
      <c r="C283" s="289"/>
      <c r="D283" s="268" t="s">
        <v>199</v>
      </c>
      <c r="E283" s="290" t="s">
        <v>1</v>
      </c>
      <c r="F283" s="291" t="s">
        <v>205</v>
      </c>
      <c r="G283" s="289"/>
      <c r="H283" s="292">
        <v>436.4069999999999</v>
      </c>
      <c r="I283" s="293"/>
      <c r="J283" s="289"/>
      <c r="K283" s="289"/>
      <c r="L283" s="294"/>
      <c r="M283" s="295"/>
      <c r="N283" s="296"/>
      <c r="O283" s="296"/>
      <c r="P283" s="296"/>
      <c r="Q283" s="296"/>
      <c r="R283" s="296"/>
      <c r="S283" s="296"/>
      <c r="T283" s="297"/>
      <c r="AT283" s="298" t="s">
        <v>199</v>
      </c>
      <c r="AU283" s="298" t="s">
        <v>85</v>
      </c>
      <c r="AV283" s="14" t="s">
        <v>197</v>
      </c>
      <c r="AW283" s="14" t="s">
        <v>31</v>
      </c>
      <c r="AX283" s="14" t="s">
        <v>83</v>
      </c>
      <c r="AY283" s="298" t="s">
        <v>190</v>
      </c>
    </row>
    <row r="284" spans="2:65" s="1" customFormat="1" ht="24" customHeight="1">
      <c r="B284" s="40"/>
      <c r="C284" s="254" t="s">
        <v>362</v>
      </c>
      <c r="D284" s="254" t="s">
        <v>193</v>
      </c>
      <c r="E284" s="255" t="s">
        <v>383</v>
      </c>
      <c r="F284" s="256" t="s">
        <v>384</v>
      </c>
      <c r="G284" s="257" t="s">
        <v>296</v>
      </c>
      <c r="H284" s="258">
        <v>20.223</v>
      </c>
      <c r="I284" s="259"/>
      <c r="J284" s="260">
        <f>ROUND(I284*H284,2)</f>
        <v>0</v>
      </c>
      <c r="K284" s="256" t="s">
        <v>1</v>
      </c>
      <c r="L284" s="42"/>
      <c r="M284" s="261" t="s">
        <v>1</v>
      </c>
      <c r="N284" s="262" t="s">
        <v>41</v>
      </c>
      <c r="O284" s="88"/>
      <c r="P284" s="263">
        <f>O284*H284</f>
        <v>0</v>
      </c>
      <c r="Q284" s="263">
        <v>0</v>
      </c>
      <c r="R284" s="263">
        <f>Q284*H284</f>
        <v>0</v>
      </c>
      <c r="S284" s="263">
        <v>0</v>
      </c>
      <c r="T284" s="264">
        <f>S284*H284</f>
        <v>0</v>
      </c>
      <c r="AR284" s="265" t="s">
        <v>301</v>
      </c>
      <c r="AT284" s="265" t="s">
        <v>193</v>
      </c>
      <c r="AU284" s="265" t="s">
        <v>85</v>
      </c>
      <c r="AY284" s="17" t="s">
        <v>190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83</v>
      </c>
      <c r="BK284" s="149">
        <f>ROUND(I284*H284,2)</f>
        <v>0</v>
      </c>
      <c r="BL284" s="17" t="s">
        <v>301</v>
      </c>
      <c r="BM284" s="265" t="s">
        <v>385</v>
      </c>
    </row>
    <row r="285" spans="2:63" s="11" customFormat="1" ht="22.8" customHeight="1">
      <c r="B285" s="238"/>
      <c r="C285" s="239"/>
      <c r="D285" s="240" t="s">
        <v>75</v>
      </c>
      <c r="E285" s="252" t="s">
        <v>386</v>
      </c>
      <c r="F285" s="252" t="s">
        <v>387</v>
      </c>
      <c r="G285" s="239"/>
      <c r="H285" s="239"/>
      <c r="I285" s="242"/>
      <c r="J285" s="253">
        <f>BK285</f>
        <v>0</v>
      </c>
      <c r="K285" s="239"/>
      <c r="L285" s="244"/>
      <c r="M285" s="245"/>
      <c r="N285" s="246"/>
      <c r="O285" s="246"/>
      <c r="P285" s="247">
        <f>SUM(P286:P348)</f>
        <v>0</v>
      </c>
      <c r="Q285" s="246"/>
      <c r="R285" s="247">
        <f>SUM(R286:R348)</f>
        <v>1.849771</v>
      </c>
      <c r="S285" s="246"/>
      <c r="T285" s="248">
        <f>SUM(T286:T348)</f>
        <v>0.8821053999999999</v>
      </c>
      <c r="AR285" s="249" t="s">
        <v>85</v>
      </c>
      <c r="AT285" s="250" t="s">
        <v>75</v>
      </c>
      <c r="AU285" s="250" t="s">
        <v>83</v>
      </c>
      <c r="AY285" s="249" t="s">
        <v>190</v>
      </c>
      <c r="BK285" s="251">
        <f>SUM(BK286:BK348)</f>
        <v>0</v>
      </c>
    </row>
    <row r="286" spans="2:65" s="1" customFormat="1" ht="24" customHeight="1">
      <c r="B286" s="40"/>
      <c r="C286" s="254" t="s">
        <v>388</v>
      </c>
      <c r="D286" s="254" t="s">
        <v>193</v>
      </c>
      <c r="E286" s="255" t="s">
        <v>389</v>
      </c>
      <c r="F286" s="256" t="s">
        <v>390</v>
      </c>
      <c r="G286" s="257" t="s">
        <v>361</v>
      </c>
      <c r="H286" s="258">
        <v>133.4</v>
      </c>
      <c r="I286" s="259"/>
      <c r="J286" s="260">
        <f>ROUND(I286*H286,2)</f>
        <v>0</v>
      </c>
      <c r="K286" s="256" t="s">
        <v>1</v>
      </c>
      <c r="L286" s="42"/>
      <c r="M286" s="261" t="s">
        <v>1</v>
      </c>
      <c r="N286" s="262" t="s">
        <v>41</v>
      </c>
      <c r="O286" s="88"/>
      <c r="P286" s="263">
        <f>O286*H286</f>
        <v>0</v>
      </c>
      <c r="Q286" s="263">
        <v>0</v>
      </c>
      <c r="R286" s="263">
        <f>Q286*H286</f>
        <v>0</v>
      </c>
      <c r="S286" s="263">
        <v>0.00177</v>
      </c>
      <c r="T286" s="264">
        <f>S286*H286</f>
        <v>0.23611800000000002</v>
      </c>
      <c r="AR286" s="265" t="s">
        <v>301</v>
      </c>
      <c r="AT286" s="265" t="s">
        <v>193</v>
      </c>
      <c r="AU286" s="265" t="s">
        <v>85</v>
      </c>
      <c r="AY286" s="17" t="s">
        <v>190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7" t="s">
        <v>83</v>
      </c>
      <c r="BK286" s="149">
        <f>ROUND(I286*H286,2)</f>
        <v>0</v>
      </c>
      <c r="BL286" s="17" t="s">
        <v>301</v>
      </c>
      <c r="BM286" s="265" t="s">
        <v>391</v>
      </c>
    </row>
    <row r="287" spans="2:51" s="13" customFormat="1" ht="12">
      <c r="B287" s="277"/>
      <c r="C287" s="278"/>
      <c r="D287" s="268" t="s">
        <v>199</v>
      </c>
      <c r="E287" s="279" t="s">
        <v>1</v>
      </c>
      <c r="F287" s="280" t="s">
        <v>392</v>
      </c>
      <c r="G287" s="278"/>
      <c r="H287" s="281">
        <v>49</v>
      </c>
      <c r="I287" s="282"/>
      <c r="J287" s="278"/>
      <c r="K287" s="278"/>
      <c r="L287" s="283"/>
      <c r="M287" s="284"/>
      <c r="N287" s="285"/>
      <c r="O287" s="285"/>
      <c r="P287" s="285"/>
      <c r="Q287" s="285"/>
      <c r="R287" s="285"/>
      <c r="S287" s="285"/>
      <c r="T287" s="286"/>
      <c r="AT287" s="287" t="s">
        <v>199</v>
      </c>
      <c r="AU287" s="287" t="s">
        <v>85</v>
      </c>
      <c r="AV287" s="13" t="s">
        <v>85</v>
      </c>
      <c r="AW287" s="13" t="s">
        <v>31</v>
      </c>
      <c r="AX287" s="13" t="s">
        <v>76</v>
      </c>
      <c r="AY287" s="287" t="s">
        <v>190</v>
      </c>
    </row>
    <row r="288" spans="2:51" s="13" customFormat="1" ht="12">
      <c r="B288" s="277"/>
      <c r="C288" s="278"/>
      <c r="D288" s="268" t="s">
        <v>199</v>
      </c>
      <c r="E288" s="279" t="s">
        <v>1</v>
      </c>
      <c r="F288" s="280" t="s">
        <v>393</v>
      </c>
      <c r="G288" s="278"/>
      <c r="H288" s="281">
        <v>84.4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AT288" s="287" t="s">
        <v>199</v>
      </c>
      <c r="AU288" s="287" t="s">
        <v>85</v>
      </c>
      <c r="AV288" s="13" t="s">
        <v>85</v>
      </c>
      <c r="AW288" s="13" t="s">
        <v>31</v>
      </c>
      <c r="AX288" s="13" t="s">
        <v>76</v>
      </c>
      <c r="AY288" s="287" t="s">
        <v>190</v>
      </c>
    </row>
    <row r="289" spans="2:51" s="14" customFormat="1" ht="12">
      <c r="B289" s="288"/>
      <c r="C289" s="289"/>
      <c r="D289" s="268" t="s">
        <v>199</v>
      </c>
      <c r="E289" s="290" t="s">
        <v>1</v>
      </c>
      <c r="F289" s="291" t="s">
        <v>205</v>
      </c>
      <c r="G289" s="289"/>
      <c r="H289" s="292">
        <v>133.4</v>
      </c>
      <c r="I289" s="293"/>
      <c r="J289" s="289"/>
      <c r="K289" s="289"/>
      <c r="L289" s="294"/>
      <c r="M289" s="295"/>
      <c r="N289" s="296"/>
      <c r="O289" s="296"/>
      <c r="P289" s="296"/>
      <c r="Q289" s="296"/>
      <c r="R289" s="296"/>
      <c r="S289" s="296"/>
      <c r="T289" s="297"/>
      <c r="AT289" s="298" t="s">
        <v>199</v>
      </c>
      <c r="AU289" s="298" t="s">
        <v>85</v>
      </c>
      <c r="AV289" s="14" t="s">
        <v>197</v>
      </c>
      <c r="AW289" s="14" t="s">
        <v>31</v>
      </c>
      <c r="AX289" s="14" t="s">
        <v>83</v>
      </c>
      <c r="AY289" s="298" t="s">
        <v>190</v>
      </c>
    </row>
    <row r="290" spans="2:65" s="1" customFormat="1" ht="16.5" customHeight="1">
      <c r="B290" s="40"/>
      <c r="C290" s="254" t="s">
        <v>394</v>
      </c>
      <c r="D290" s="254" t="s">
        <v>193</v>
      </c>
      <c r="E290" s="255" t="s">
        <v>395</v>
      </c>
      <c r="F290" s="256" t="s">
        <v>396</v>
      </c>
      <c r="G290" s="257" t="s">
        <v>361</v>
      </c>
      <c r="H290" s="258">
        <v>55.22</v>
      </c>
      <c r="I290" s="259"/>
      <c r="J290" s="260">
        <f>ROUND(I290*H290,2)</f>
        <v>0</v>
      </c>
      <c r="K290" s="256" t="s">
        <v>1</v>
      </c>
      <c r="L290" s="42"/>
      <c r="M290" s="261" t="s">
        <v>1</v>
      </c>
      <c r="N290" s="262" t="s">
        <v>41</v>
      </c>
      <c r="O290" s="88"/>
      <c r="P290" s="263">
        <f>O290*H290</f>
        <v>0</v>
      </c>
      <c r="Q290" s="263">
        <v>0</v>
      </c>
      <c r="R290" s="263">
        <f>Q290*H290</f>
        <v>0</v>
      </c>
      <c r="S290" s="263">
        <v>0.00167</v>
      </c>
      <c r="T290" s="264">
        <f>S290*H290</f>
        <v>0.0922174</v>
      </c>
      <c r="AR290" s="265" t="s">
        <v>301</v>
      </c>
      <c r="AT290" s="265" t="s">
        <v>193</v>
      </c>
      <c r="AU290" s="265" t="s">
        <v>85</v>
      </c>
      <c r="AY290" s="17" t="s">
        <v>190</v>
      </c>
      <c r="BE290" s="149">
        <f>IF(N290="základní",J290,0)</f>
        <v>0</v>
      </c>
      <c r="BF290" s="149">
        <f>IF(N290="snížená",J290,0)</f>
        <v>0</v>
      </c>
      <c r="BG290" s="149">
        <f>IF(N290="zákl. přenesená",J290,0)</f>
        <v>0</v>
      </c>
      <c r="BH290" s="149">
        <f>IF(N290="sníž. přenesená",J290,0)</f>
        <v>0</v>
      </c>
      <c r="BI290" s="149">
        <f>IF(N290="nulová",J290,0)</f>
        <v>0</v>
      </c>
      <c r="BJ290" s="17" t="s">
        <v>83</v>
      </c>
      <c r="BK290" s="149">
        <f>ROUND(I290*H290,2)</f>
        <v>0</v>
      </c>
      <c r="BL290" s="17" t="s">
        <v>301</v>
      </c>
      <c r="BM290" s="265" t="s">
        <v>397</v>
      </c>
    </row>
    <row r="291" spans="2:51" s="12" customFormat="1" ht="12">
      <c r="B291" s="266"/>
      <c r="C291" s="267"/>
      <c r="D291" s="268" t="s">
        <v>199</v>
      </c>
      <c r="E291" s="269" t="s">
        <v>1</v>
      </c>
      <c r="F291" s="270" t="s">
        <v>200</v>
      </c>
      <c r="G291" s="267"/>
      <c r="H291" s="269" t="s">
        <v>1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AT291" s="276" t="s">
        <v>199</v>
      </c>
      <c r="AU291" s="276" t="s">
        <v>85</v>
      </c>
      <c r="AV291" s="12" t="s">
        <v>83</v>
      </c>
      <c r="AW291" s="12" t="s">
        <v>31</v>
      </c>
      <c r="AX291" s="12" t="s">
        <v>76</v>
      </c>
      <c r="AY291" s="276" t="s">
        <v>190</v>
      </c>
    </row>
    <row r="292" spans="2:51" s="13" customFormat="1" ht="12">
      <c r="B292" s="277"/>
      <c r="C292" s="278"/>
      <c r="D292" s="268" t="s">
        <v>199</v>
      </c>
      <c r="E292" s="279" t="s">
        <v>1</v>
      </c>
      <c r="F292" s="280" t="s">
        <v>398</v>
      </c>
      <c r="G292" s="278"/>
      <c r="H292" s="281">
        <v>23.8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AT292" s="287" t="s">
        <v>199</v>
      </c>
      <c r="AU292" s="287" t="s">
        <v>85</v>
      </c>
      <c r="AV292" s="13" t="s">
        <v>85</v>
      </c>
      <c r="AW292" s="13" t="s">
        <v>31</v>
      </c>
      <c r="AX292" s="13" t="s">
        <v>76</v>
      </c>
      <c r="AY292" s="287" t="s">
        <v>190</v>
      </c>
    </row>
    <row r="293" spans="2:51" s="12" customFormat="1" ht="12">
      <c r="B293" s="266"/>
      <c r="C293" s="267"/>
      <c r="D293" s="268" t="s">
        <v>199</v>
      </c>
      <c r="E293" s="269" t="s">
        <v>1</v>
      </c>
      <c r="F293" s="270" t="s">
        <v>203</v>
      </c>
      <c r="G293" s="267"/>
      <c r="H293" s="269" t="s">
        <v>1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AT293" s="276" t="s">
        <v>199</v>
      </c>
      <c r="AU293" s="276" t="s">
        <v>85</v>
      </c>
      <c r="AV293" s="12" t="s">
        <v>83</v>
      </c>
      <c r="AW293" s="12" t="s">
        <v>31</v>
      </c>
      <c r="AX293" s="12" t="s">
        <v>76</v>
      </c>
      <c r="AY293" s="276" t="s">
        <v>190</v>
      </c>
    </row>
    <row r="294" spans="2:51" s="13" customFormat="1" ht="12">
      <c r="B294" s="277"/>
      <c r="C294" s="278"/>
      <c r="D294" s="268" t="s">
        <v>199</v>
      </c>
      <c r="E294" s="279" t="s">
        <v>1</v>
      </c>
      <c r="F294" s="280" t="s">
        <v>399</v>
      </c>
      <c r="G294" s="278"/>
      <c r="H294" s="281">
        <v>26.4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AT294" s="287" t="s">
        <v>199</v>
      </c>
      <c r="AU294" s="287" t="s">
        <v>85</v>
      </c>
      <c r="AV294" s="13" t="s">
        <v>85</v>
      </c>
      <c r="AW294" s="13" t="s">
        <v>31</v>
      </c>
      <c r="AX294" s="13" t="s">
        <v>76</v>
      </c>
      <c r="AY294" s="287" t="s">
        <v>190</v>
      </c>
    </row>
    <row r="295" spans="2:51" s="15" customFormat="1" ht="12">
      <c r="B295" s="309"/>
      <c r="C295" s="310"/>
      <c r="D295" s="268" t="s">
        <v>199</v>
      </c>
      <c r="E295" s="311" t="s">
        <v>1</v>
      </c>
      <c r="F295" s="312" t="s">
        <v>247</v>
      </c>
      <c r="G295" s="310"/>
      <c r="H295" s="313">
        <v>50.2</v>
      </c>
      <c r="I295" s="314"/>
      <c r="J295" s="310"/>
      <c r="K295" s="310"/>
      <c r="L295" s="315"/>
      <c r="M295" s="316"/>
      <c r="N295" s="317"/>
      <c r="O295" s="317"/>
      <c r="P295" s="317"/>
      <c r="Q295" s="317"/>
      <c r="R295" s="317"/>
      <c r="S295" s="317"/>
      <c r="T295" s="318"/>
      <c r="AT295" s="319" t="s">
        <v>199</v>
      </c>
      <c r="AU295" s="319" t="s">
        <v>85</v>
      </c>
      <c r="AV295" s="15" t="s">
        <v>120</v>
      </c>
      <c r="AW295" s="15" t="s">
        <v>31</v>
      </c>
      <c r="AX295" s="15" t="s">
        <v>76</v>
      </c>
      <c r="AY295" s="319" t="s">
        <v>190</v>
      </c>
    </row>
    <row r="296" spans="2:51" s="13" customFormat="1" ht="12">
      <c r="B296" s="277"/>
      <c r="C296" s="278"/>
      <c r="D296" s="268" t="s">
        <v>199</v>
      </c>
      <c r="E296" s="279" t="s">
        <v>1</v>
      </c>
      <c r="F296" s="280" t="s">
        <v>400</v>
      </c>
      <c r="G296" s="278"/>
      <c r="H296" s="281">
        <v>5.02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AT296" s="287" t="s">
        <v>199</v>
      </c>
      <c r="AU296" s="287" t="s">
        <v>85</v>
      </c>
      <c r="AV296" s="13" t="s">
        <v>85</v>
      </c>
      <c r="AW296" s="13" t="s">
        <v>31</v>
      </c>
      <c r="AX296" s="13" t="s">
        <v>76</v>
      </c>
      <c r="AY296" s="287" t="s">
        <v>190</v>
      </c>
    </row>
    <row r="297" spans="2:51" s="14" customFormat="1" ht="12">
      <c r="B297" s="288"/>
      <c r="C297" s="289"/>
      <c r="D297" s="268" t="s">
        <v>199</v>
      </c>
      <c r="E297" s="290" t="s">
        <v>1</v>
      </c>
      <c r="F297" s="291" t="s">
        <v>205</v>
      </c>
      <c r="G297" s="289"/>
      <c r="H297" s="292">
        <v>55.22</v>
      </c>
      <c r="I297" s="293"/>
      <c r="J297" s="289"/>
      <c r="K297" s="289"/>
      <c r="L297" s="294"/>
      <c r="M297" s="295"/>
      <c r="N297" s="296"/>
      <c r="O297" s="296"/>
      <c r="P297" s="296"/>
      <c r="Q297" s="296"/>
      <c r="R297" s="296"/>
      <c r="S297" s="296"/>
      <c r="T297" s="297"/>
      <c r="AT297" s="298" t="s">
        <v>199</v>
      </c>
      <c r="AU297" s="298" t="s">
        <v>85</v>
      </c>
      <c r="AV297" s="14" t="s">
        <v>197</v>
      </c>
      <c r="AW297" s="14" t="s">
        <v>31</v>
      </c>
      <c r="AX297" s="14" t="s">
        <v>83</v>
      </c>
      <c r="AY297" s="298" t="s">
        <v>190</v>
      </c>
    </row>
    <row r="298" spans="2:65" s="1" customFormat="1" ht="16.5" customHeight="1">
      <c r="B298" s="40"/>
      <c r="C298" s="254" t="s">
        <v>401</v>
      </c>
      <c r="D298" s="254" t="s">
        <v>193</v>
      </c>
      <c r="E298" s="255" t="s">
        <v>402</v>
      </c>
      <c r="F298" s="256" t="s">
        <v>403</v>
      </c>
      <c r="G298" s="257" t="s">
        <v>361</v>
      </c>
      <c r="H298" s="258">
        <v>46.2</v>
      </c>
      <c r="I298" s="259"/>
      <c r="J298" s="260">
        <f>ROUND(I298*H298,2)</f>
        <v>0</v>
      </c>
      <c r="K298" s="256" t="s">
        <v>1</v>
      </c>
      <c r="L298" s="42"/>
      <c r="M298" s="261" t="s">
        <v>1</v>
      </c>
      <c r="N298" s="262" t="s">
        <v>41</v>
      </c>
      <c r="O298" s="88"/>
      <c r="P298" s="263">
        <f>O298*H298</f>
        <v>0</v>
      </c>
      <c r="Q298" s="263">
        <v>0</v>
      </c>
      <c r="R298" s="263">
        <f>Q298*H298</f>
        <v>0</v>
      </c>
      <c r="S298" s="263">
        <v>0.00175</v>
      </c>
      <c r="T298" s="264">
        <f>S298*H298</f>
        <v>0.08085</v>
      </c>
      <c r="AR298" s="265" t="s">
        <v>301</v>
      </c>
      <c r="AT298" s="265" t="s">
        <v>193</v>
      </c>
      <c r="AU298" s="265" t="s">
        <v>85</v>
      </c>
      <c r="AY298" s="17" t="s">
        <v>190</v>
      </c>
      <c r="BE298" s="149">
        <f>IF(N298="základní",J298,0)</f>
        <v>0</v>
      </c>
      <c r="BF298" s="149">
        <f>IF(N298="snížená",J298,0)</f>
        <v>0</v>
      </c>
      <c r="BG298" s="149">
        <f>IF(N298="zákl. přenesená",J298,0)</f>
        <v>0</v>
      </c>
      <c r="BH298" s="149">
        <f>IF(N298="sníž. přenesená",J298,0)</f>
        <v>0</v>
      </c>
      <c r="BI298" s="149">
        <f>IF(N298="nulová",J298,0)</f>
        <v>0</v>
      </c>
      <c r="BJ298" s="17" t="s">
        <v>83</v>
      </c>
      <c r="BK298" s="149">
        <f>ROUND(I298*H298,2)</f>
        <v>0</v>
      </c>
      <c r="BL298" s="17" t="s">
        <v>301</v>
      </c>
      <c r="BM298" s="265" t="s">
        <v>404</v>
      </c>
    </row>
    <row r="299" spans="2:51" s="12" customFormat="1" ht="12">
      <c r="B299" s="266"/>
      <c r="C299" s="267"/>
      <c r="D299" s="268" t="s">
        <v>199</v>
      </c>
      <c r="E299" s="269" t="s">
        <v>1</v>
      </c>
      <c r="F299" s="270" t="s">
        <v>405</v>
      </c>
      <c r="G299" s="267"/>
      <c r="H299" s="269" t="s">
        <v>1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AT299" s="276" t="s">
        <v>199</v>
      </c>
      <c r="AU299" s="276" t="s">
        <v>85</v>
      </c>
      <c r="AV299" s="12" t="s">
        <v>83</v>
      </c>
      <c r="AW299" s="12" t="s">
        <v>31</v>
      </c>
      <c r="AX299" s="12" t="s">
        <v>76</v>
      </c>
      <c r="AY299" s="276" t="s">
        <v>190</v>
      </c>
    </row>
    <row r="300" spans="2:51" s="13" customFormat="1" ht="12">
      <c r="B300" s="277"/>
      <c r="C300" s="278"/>
      <c r="D300" s="268" t="s">
        <v>199</v>
      </c>
      <c r="E300" s="279" t="s">
        <v>1</v>
      </c>
      <c r="F300" s="280" t="s">
        <v>406</v>
      </c>
      <c r="G300" s="278"/>
      <c r="H300" s="281">
        <v>46.2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AT300" s="287" t="s">
        <v>199</v>
      </c>
      <c r="AU300" s="287" t="s">
        <v>85</v>
      </c>
      <c r="AV300" s="13" t="s">
        <v>85</v>
      </c>
      <c r="AW300" s="13" t="s">
        <v>31</v>
      </c>
      <c r="AX300" s="13" t="s">
        <v>76</v>
      </c>
      <c r="AY300" s="287" t="s">
        <v>190</v>
      </c>
    </row>
    <row r="301" spans="2:51" s="14" customFormat="1" ht="12">
      <c r="B301" s="288"/>
      <c r="C301" s="289"/>
      <c r="D301" s="268" t="s">
        <v>199</v>
      </c>
      <c r="E301" s="290" t="s">
        <v>1</v>
      </c>
      <c r="F301" s="291" t="s">
        <v>205</v>
      </c>
      <c r="G301" s="289"/>
      <c r="H301" s="292">
        <v>46.2</v>
      </c>
      <c r="I301" s="293"/>
      <c r="J301" s="289"/>
      <c r="K301" s="289"/>
      <c r="L301" s="294"/>
      <c r="M301" s="295"/>
      <c r="N301" s="296"/>
      <c r="O301" s="296"/>
      <c r="P301" s="296"/>
      <c r="Q301" s="296"/>
      <c r="R301" s="296"/>
      <c r="S301" s="296"/>
      <c r="T301" s="297"/>
      <c r="AT301" s="298" t="s">
        <v>199</v>
      </c>
      <c r="AU301" s="298" t="s">
        <v>85</v>
      </c>
      <c r="AV301" s="14" t="s">
        <v>197</v>
      </c>
      <c r="AW301" s="14" t="s">
        <v>31</v>
      </c>
      <c r="AX301" s="14" t="s">
        <v>83</v>
      </c>
      <c r="AY301" s="298" t="s">
        <v>190</v>
      </c>
    </row>
    <row r="302" spans="2:65" s="1" customFormat="1" ht="16.5" customHeight="1">
      <c r="B302" s="40"/>
      <c r="C302" s="254" t="s">
        <v>407</v>
      </c>
      <c r="D302" s="254" t="s">
        <v>193</v>
      </c>
      <c r="E302" s="255" t="s">
        <v>408</v>
      </c>
      <c r="F302" s="256" t="s">
        <v>409</v>
      </c>
      <c r="G302" s="257" t="s">
        <v>361</v>
      </c>
      <c r="H302" s="258">
        <v>133.4</v>
      </c>
      <c r="I302" s="259"/>
      <c r="J302" s="260">
        <f>ROUND(I302*H302,2)</f>
        <v>0</v>
      </c>
      <c r="K302" s="256" t="s">
        <v>1</v>
      </c>
      <c r="L302" s="42"/>
      <c r="M302" s="261" t="s">
        <v>1</v>
      </c>
      <c r="N302" s="262" t="s">
        <v>41</v>
      </c>
      <c r="O302" s="88"/>
      <c r="P302" s="263">
        <f>O302*H302</f>
        <v>0</v>
      </c>
      <c r="Q302" s="263">
        <v>0</v>
      </c>
      <c r="R302" s="263">
        <f>Q302*H302</f>
        <v>0</v>
      </c>
      <c r="S302" s="263">
        <v>0.0026</v>
      </c>
      <c r="T302" s="264">
        <f>S302*H302</f>
        <v>0.34684</v>
      </c>
      <c r="AR302" s="265" t="s">
        <v>301</v>
      </c>
      <c r="AT302" s="265" t="s">
        <v>193</v>
      </c>
      <c r="AU302" s="265" t="s">
        <v>85</v>
      </c>
      <c r="AY302" s="17" t="s">
        <v>190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83</v>
      </c>
      <c r="BK302" s="149">
        <f>ROUND(I302*H302,2)</f>
        <v>0</v>
      </c>
      <c r="BL302" s="17" t="s">
        <v>301</v>
      </c>
      <c r="BM302" s="265" t="s">
        <v>410</v>
      </c>
    </row>
    <row r="303" spans="2:51" s="13" customFormat="1" ht="12">
      <c r="B303" s="277"/>
      <c r="C303" s="278"/>
      <c r="D303" s="268" t="s">
        <v>199</v>
      </c>
      <c r="E303" s="279" t="s">
        <v>1</v>
      </c>
      <c r="F303" s="280" t="s">
        <v>392</v>
      </c>
      <c r="G303" s="278"/>
      <c r="H303" s="281">
        <v>49</v>
      </c>
      <c r="I303" s="282"/>
      <c r="J303" s="278"/>
      <c r="K303" s="278"/>
      <c r="L303" s="283"/>
      <c r="M303" s="284"/>
      <c r="N303" s="285"/>
      <c r="O303" s="285"/>
      <c r="P303" s="285"/>
      <c r="Q303" s="285"/>
      <c r="R303" s="285"/>
      <c r="S303" s="285"/>
      <c r="T303" s="286"/>
      <c r="AT303" s="287" t="s">
        <v>199</v>
      </c>
      <c r="AU303" s="287" t="s">
        <v>85</v>
      </c>
      <c r="AV303" s="13" t="s">
        <v>85</v>
      </c>
      <c r="AW303" s="13" t="s">
        <v>31</v>
      </c>
      <c r="AX303" s="13" t="s">
        <v>76</v>
      </c>
      <c r="AY303" s="287" t="s">
        <v>190</v>
      </c>
    </row>
    <row r="304" spans="2:51" s="13" customFormat="1" ht="12">
      <c r="B304" s="277"/>
      <c r="C304" s="278"/>
      <c r="D304" s="268" t="s">
        <v>199</v>
      </c>
      <c r="E304" s="279" t="s">
        <v>1</v>
      </c>
      <c r="F304" s="280" t="s">
        <v>411</v>
      </c>
      <c r="G304" s="278"/>
      <c r="H304" s="281">
        <v>84.4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AT304" s="287" t="s">
        <v>199</v>
      </c>
      <c r="AU304" s="287" t="s">
        <v>85</v>
      </c>
      <c r="AV304" s="13" t="s">
        <v>85</v>
      </c>
      <c r="AW304" s="13" t="s">
        <v>31</v>
      </c>
      <c r="AX304" s="13" t="s">
        <v>76</v>
      </c>
      <c r="AY304" s="287" t="s">
        <v>190</v>
      </c>
    </row>
    <row r="305" spans="2:51" s="14" customFormat="1" ht="12">
      <c r="B305" s="288"/>
      <c r="C305" s="289"/>
      <c r="D305" s="268" t="s">
        <v>199</v>
      </c>
      <c r="E305" s="290" t="s">
        <v>1</v>
      </c>
      <c r="F305" s="291" t="s">
        <v>205</v>
      </c>
      <c r="G305" s="289"/>
      <c r="H305" s="292">
        <v>133.4</v>
      </c>
      <c r="I305" s="293"/>
      <c r="J305" s="289"/>
      <c r="K305" s="289"/>
      <c r="L305" s="294"/>
      <c r="M305" s="295"/>
      <c r="N305" s="296"/>
      <c r="O305" s="296"/>
      <c r="P305" s="296"/>
      <c r="Q305" s="296"/>
      <c r="R305" s="296"/>
      <c r="S305" s="296"/>
      <c r="T305" s="297"/>
      <c r="AT305" s="298" t="s">
        <v>199</v>
      </c>
      <c r="AU305" s="298" t="s">
        <v>85</v>
      </c>
      <c r="AV305" s="14" t="s">
        <v>197</v>
      </c>
      <c r="AW305" s="14" t="s">
        <v>31</v>
      </c>
      <c r="AX305" s="14" t="s">
        <v>83</v>
      </c>
      <c r="AY305" s="298" t="s">
        <v>190</v>
      </c>
    </row>
    <row r="306" spans="2:65" s="1" customFormat="1" ht="16.5" customHeight="1">
      <c r="B306" s="40"/>
      <c r="C306" s="254" t="s">
        <v>412</v>
      </c>
      <c r="D306" s="254" t="s">
        <v>193</v>
      </c>
      <c r="E306" s="255" t="s">
        <v>413</v>
      </c>
      <c r="F306" s="256" t="s">
        <v>414</v>
      </c>
      <c r="G306" s="257" t="s">
        <v>361</v>
      </c>
      <c r="H306" s="258">
        <v>32</v>
      </c>
      <c r="I306" s="259"/>
      <c r="J306" s="260">
        <f>ROUND(I306*H306,2)</f>
        <v>0</v>
      </c>
      <c r="K306" s="256" t="s">
        <v>1</v>
      </c>
      <c r="L306" s="42"/>
      <c r="M306" s="261" t="s">
        <v>1</v>
      </c>
      <c r="N306" s="262" t="s">
        <v>41</v>
      </c>
      <c r="O306" s="88"/>
      <c r="P306" s="263">
        <f>O306*H306</f>
        <v>0</v>
      </c>
      <c r="Q306" s="263">
        <v>0</v>
      </c>
      <c r="R306" s="263">
        <f>Q306*H306</f>
        <v>0</v>
      </c>
      <c r="S306" s="263">
        <v>0.00394</v>
      </c>
      <c r="T306" s="264">
        <f>S306*H306</f>
        <v>0.12608</v>
      </c>
      <c r="AR306" s="265" t="s">
        <v>301</v>
      </c>
      <c r="AT306" s="265" t="s">
        <v>193</v>
      </c>
      <c r="AU306" s="265" t="s">
        <v>85</v>
      </c>
      <c r="AY306" s="17" t="s">
        <v>190</v>
      </c>
      <c r="BE306" s="149">
        <f>IF(N306="základní",J306,0)</f>
        <v>0</v>
      </c>
      <c r="BF306" s="149">
        <f>IF(N306="snížená",J306,0)</f>
        <v>0</v>
      </c>
      <c r="BG306" s="149">
        <f>IF(N306="zákl. přenesená",J306,0)</f>
        <v>0</v>
      </c>
      <c r="BH306" s="149">
        <f>IF(N306="sníž. přenesená",J306,0)</f>
        <v>0</v>
      </c>
      <c r="BI306" s="149">
        <f>IF(N306="nulová",J306,0)</f>
        <v>0</v>
      </c>
      <c r="BJ306" s="17" t="s">
        <v>83</v>
      </c>
      <c r="BK306" s="149">
        <f>ROUND(I306*H306,2)</f>
        <v>0</v>
      </c>
      <c r="BL306" s="17" t="s">
        <v>301</v>
      </c>
      <c r="BM306" s="265" t="s">
        <v>415</v>
      </c>
    </row>
    <row r="307" spans="2:51" s="13" customFormat="1" ht="12">
      <c r="B307" s="277"/>
      <c r="C307" s="278"/>
      <c r="D307" s="268" t="s">
        <v>199</v>
      </c>
      <c r="E307" s="279" t="s">
        <v>1</v>
      </c>
      <c r="F307" s="280" t="s">
        <v>416</v>
      </c>
      <c r="G307" s="278"/>
      <c r="H307" s="281">
        <v>12</v>
      </c>
      <c r="I307" s="282"/>
      <c r="J307" s="278"/>
      <c r="K307" s="278"/>
      <c r="L307" s="283"/>
      <c r="M307" s="284"/>
      <c r="N307" s="285"/>
      <c r="O307" s="285"/>
      <c r="P307" s="285"/>
      <c r="Q307" s="285"/>
      <c r="R307" s="285"/>
      <c r="S307" s="285"/>
      <c r="T307" s="286"/>
      <c r="AT307" s="287" t="s">
        <v>199</v>
      </c>
      <c r="AU307" s="287" t="s">
        <v>85</v>
      </c>
      <c r="AV307" s="13" t="s">
        <v>85</v>
      </c>
      <c r="AW307" s="13" t="s">
        <v>31</v>
      </c>
      <c r="AX307" s="13" t="s">
        <v>76</v>
      </c>
      <c r="AY307" s="287" t="s">
        <v>190</v>
      </c>
    </row>
    <row r="308" spans="2:51" s="13" customFormat="1" ht="12">
      <c r="B308" s="277"/>
      <c r="C308" s="278"/>
      <c r="D308" s="268" t="s">
        <v>199</v>
      </c>
      <c r="E308" s="279" t="s">
        <v>1</v>
      </c>
      <c r="F308" s="280" t="s">
        <v>417</v>
      </c>
      <c r="G308" s="278"/>
      <c r="H308" s="281">
        <v>20</v>
      </c>
      <c r="I308" s="282"/>
      <c r="J308" s="278"/>
      <c r="K308" s="278"/>
      <c r="L308" s="283"/>
      <c r="M308" s="284"/>
      <c r="N308" s="285"/>
      <c r="O308" s="285"/>
      <c r="P308" s="285"/>
      <c r="Q308" s="285"/>
      <c r="R308" s="285"/>
      <c r="S308" s="285"/>
      <c r="T308" s="286"/>
      <c r="AT308" s="287" t="s">
        <v>199</v>
      </c>
      <c r="AU308" s="287" t="s">
        <v>85</v>
      </c>
      <c r="AV308" s="13" t="s">
        <v>85</v>
      </c>
      <c r="AW308" s="13" t="s">
        <v>31</v>
      </c>
      <c r="AX308" s="13" t="s">
        <v>76</v>
      </c>
      <c r="AY308" s="287" t="s">
        <v>190</v>
      </c>
    </row>
    <row r="309" spans="2:51" s="14" customFormat="1" ht="12">
      <c r="B309" s="288"/>
      <c r="C309" s="289"/>
      <c r="D309" s="268" t="s">
        <v>199</v>
      </c>
      <c r="E309" s="290" t="s">
        <v>1</v>
      </c>
      <c r="F309" s="291" t="s">
        <v>205</v>
      </c>
      <c r="G309" s="289"/>
      <c r="H309" s="292">
        <v>32</v>
      </c>
      <c r="I309" s="293"/>
      <c r="J309" s="289"/>
      <c r="K309" s="289"/>
      <c r="L309" s="294"/>
      <c r="M309" s="295"/>
      <c r="N309" s="296"/>
      <c r="O309" s="296"/>
      <c r="P309" s="296"/>
      <c r="Q309" s="296"/>
      <c r="R309" s="296"/>
      <c r="S309" s="296"/>
      <c r="T309" s="297"/>
      <c r="AT309" s="298" t="s">
        <v>199</v>
      </c>
      <c r="AU309" s="298" t="s">
        <v>85</v>
      </c>
      <c r="AV309" s="14" t="s">
        <v>197</v>
      </c>
      <c r="AW309" s="14" t="s">
        <v>31</v>
      </c>
      <c r="AX309" s="14" t="s">
        <v>83</v>
      </c>
      <c r="AY309" s="298" t="s">
        <v>190</v>
      </c>
    </row>
    <row r="310" spans="2:65" s="1" customFormat="1" ht="24" customHeight="1">
      <c r="B310" s="40"/>
      <c r="C310" s="254" t="s">
        <v>418</v>
      </c>
      <c r="D310" s="254" t="s">
        <v>193</v>
      </c>
      <c r="E310" s="255" t="s">
        <v>419</v>
      </c>
      <c r="F310" s="256" t="s">
        <v>420</v>
      </c>
      <c r="G310" s="257" t="s">
        <v>196</v>
      </c>
      <c r="H310" s="258">
        <v>557.345</v>
      </c>
      <c r="I310" s="259"/>
      <c r="J310" s="260">
        <f>ROUND(I310*H310,2)</f>
        <v>0</v>
      </c>
      <c r="K310" s="256" t="s">
        <v>1</v>
      </c>
      <c r="L310" s="42"/>
      <c r="M310" s="261" t="s">
        <v>1</v>
      </c>
      <c r="N310" s="262" t="s">
        <v>41</v>
      </c>
      <c r="O310" s="88"/>
      <c r="P310" s="263">
        <f>O310*H310</f>
        <v>0</v>
      </c>
      <c r="Q310" s="263">
        <v>0.00266</v>
      </c>
      <c r="R310" s="263">
        <f>Q310*H310</f>
        <v>1.4825377000000002</v>
      </c>
      <c r="S310" s="263">
        <v>0</v>
      </c>
      <c r="T310" s="264">
        <f>S310*H310</f>
        <v>0</v>
      </c>
      <c r="AR310" s="265" t="s">
        <v>301</v>
      </c>
      <c r="AT310" s="265" t="s">
        <v>193</v>
      </c>
      <c r="AU310" s="265" t="s">
        <v>85</v>
      </c>
      <c r="AY310" s="17" t="s">
        <v>190</v>
      </c>
      <c r="BE310" s="149">
        <f>IF(N310="základní",J310,0)</f>
        <v>0</v>
      </c>
      <c r="BF310" s="149">
        <f>IF(N310="snížená",J310,0)</f>
        <v>0</v>
      </c>
      <c r="BG310" s="149">
        <f>IF(N310="zákl. přenesená",J310,0)</f>
        <v>0</v>
      </c>
      <c r="BH310" s="149">
        <f>IF(N310="sníž. přenesená",J310,0)</f>
        <v>0</v>
      </c>
      <c r="BI310" s="149">
        <f>IF(N310="nulová",J310,0)</f>
        <v>0</v>
      </c>
      <c r="BJ310" s="17" t="s">
        <v>83</v>
      </c>
      <c r="BK310" s="149">
        <f>ROUND(I310*H310,2)</f>
        <v>0</v>
      </c>
      <c r="BL310" s="17" t="s">
        <v>301</v>
      </c>
      <c r="BM310" s="265" t="s">
        <v>421</v>
      </c>
    </row>
    <row r="311" spans="2:51" s="12" customFormat="1" ht="12">
      <c r="B311" s="266"/>
      <c r="C311" s="267"/>
      <c r="D311" s="268" t="s">
        <v>199</v>
      </c>
      <c r="E311" s="269" t="s">
        <v>1</v>
      </c>
      <c r="F311" s="270" t="s">
        <v>334</v>
      </c>
      <c r="G311" s="267"/>
      <c r="H311" s="269" t="s">
        <v>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AT311" s="276" t="s">
        <v>199</v>
      </c>
      <c r="AU311" s="276" t="s">
        <v>85</v>
      </c>
      <c r="AV311" s="12" t="s">
        <v>83</v>
      </c>
      <c r="AW311" s="12" t="s">
        <v>31</v>
      </c>
      <c r="AX311" s="12" t="s">
        <v>76</v>
      </c>
      <c r="AY311" s="276" t="s">
        <v>190</v>
      </c>
    </row>
    <row r="312" spans="2:51" s="13" customFormat="1" ht="12">
      <c r="B312" s="277"/>
      <c r="C312" s="278"/>
      <c r="D312" s="268" t="s">
        <v>199</v>
      </c>
      <c r="E312" s="279" t="s">
        <v>1</v>
      </c>
      <c r="F312" s="280" t="s">
        <v>335</v>
      </c>
      <c r="G312" s="278"/>
      <c r="H312" s="281">
        <v>155.356</v>
      </c>
      <c r="I312" s="282"/>
      <c r="J312" s="278"/>
      <c r="K312" s="278"/>
      <c r="L312" s="283"/>
      <c r="M312" s="284"/>
      <c r="N312" s="285"/>
      <c r="O312" s="285"/>
      <c r="P312" s="285"/>
      <c r="Q312" s="285"/>
      <c r="R312" s="285"/>
      <c r="S312" s="285"/>
      <c r="T312" s="286"/>
      <c r="AT312" s="287" t="s">
        <v>199</v>
      </c>
      <c r="AU312" s="287" t="s">
        <v>85</v>
      </c>
      <c r="AV312" s="13" t="s">
        <v>85</v>
      </c>
      <c r="AW312" s="13" t="s">
        <v>31</v>
      </c>
      <c r="AX312" s="13" t="s">
        <v>76</v>
      </c>
      <c r="AY312" s="287" t="s">
        <v>190</v>
      </c>
    </row>
    <row r="313" spans="2:51" s="15" customFormat="1" ht="12">
      <c r="B313" s="309"/>
      <c r="C313" s="310"/>
      <c r="D313" s="268" t="s">
        <v>199</v>
      </c>
      <c r="E313" s="311" t="s">
        <v>1</v>
      </c>
      <c r="F313" s="312" t="s">
        <v>247</v>
      </c>
      <c r="G313" s="310"/>
      <c r="H313" s="313">
        <v>155.356</v>
      </c>
      <c r="I313" s="314"/>
      <c r="J313" s="310"/>
      <c r="K313" s="310"/>
      <c r="L313" s="315"/>
      <c r="M313" s="316"/>
      <c r="N313" s="317"/>
      <c r="O313" s="317"/>
      <c r="P313" s="317"/>
      <c r="Q313" s="317"/>
      <c r="R313" s="317"/>
      <c r="S313" s="317"/>
      <c r="T313" s="318"/>
      <c r="AT313" s="319" t="s">
        <v>199</v>
      </c>
      <c r="AU313" s="319" t="s">
        <v>85</v>
      </c>
      <c r="AV313" s="15" t="s">
        <v>120</v>
      </c>
      <c r="AW313" s="15" t="s">
        <v>31</v>
      </c>
      <c r="AX313" s="15" t="s">
        <v>76</v>
      </c>
      <c r="AY313" s="319" t="s">
        <v>190</v>
      </c>
    </row>
    <row r="314" spans="2:51" s="12" customFormat="1" ht="12">
      <c r="B314" s="266"/>
      <c r="C314" s="267"/>
      <c r="D314" s="268" t="s">
        <v>199</v>
      </c>
      <c r="E314" s="269" t="s">
        <v>1</v>
      </c>
      <c r="F314" s="270" t="s">
        <v>336</v>
      </c>
      <c r="G314" s="267"/>
      <c r="H314" s="269" t="s">
        <v>1</v>
      </c>
      <c r="I314" s="271"/>
      <c r="J314" s="267"/>
      <c r="K314" s="267"/>
      <c r="L314" s="272"/>
      <c r="M314" s="273"/>
      <c r="N314" s="274"/>
      <c r="O314" s="274"/>
      <c r="P314" s="274"/>
      <c r="Q314" s="274"/>
      <c r="R314" s="274"/>
      <c r="S314" s="274"/>
      <c r="T314" s="275"/>
      <c r="AT314" s="276" t="s">
        <v>199</v>
      </c>
      <c r="AU314" s="276" t="s">
        <v>85</v>
      </c>
      <c r="AV314" s="12" t="s">
        <v>83</v>
      </c>
      <c r="AW314" s="12" t="s">
        <v>31</v>
      </c>
      <c r="AX314" s="12" t="s">
        <v>76</v>
      </c>
      <c r="AY314" s="276" t="s">
        <v>190</v>
      </c>
    </row>
    <row r="315" spans="2:51" s="13" customFormat="1" ht="12">
      <c r="B315" s="277"/>
      <c r="C315" s="278"/>
      <c r="D315" s="268" t="s">
        <v>199</v>
      </c>
      <c r="E315" s="279" t="s">
        <v>1</v>
      </c>
      <c r="F315" s="280" t="s">
        <v>337</v>
      </c>
      <c r="G315" s="278"/>
      <c r="H315" s="281">
        <v>460.915</v>
      </c>
      <c r="I315" s="282"/>
      <c r="J315" s="278"/>
      <c r="K315" s="278"/>
      <c r="L315" s="283"/>
      <c r="M315" s="284"/>
      <c r="N315" s="285"/>
      <c r="O315" s="285"/>
      <c r="P315" s="285"/>
      <c r="Q315" s="285"/>
      <c r="R315" s="285"/>
      <c r="S315" s="285"/>
      <c r="T315" s="286"/>
      <c r="AT315" s="287" t="s">
        <v>199</v>
      </c>
      <c r="AU315" s="287" t="s">
        <v>85</v>
      </c>
      <c r="AV315" s="13" t="s">
        <v>85</v>
      </c>
      <c r="AW315" s="13" t="s">
        <v>31</v>
      </c>
      <c r="AX315" s="13" t="s">
        <v>76</v>
      </c>
      <c r="AY315" s="287" t="s">
        <v>190</v>
      </c>
    </row>
    <row r="316" spans="2:51" s="13" customFormat="1" ht="12">
      <c r="B316" s="277"/>
      <c r="C316" s="278"/>
      <c r="D316" s="268" t="s">
        <v>199</v>
      </c>
      <c r="E316" s="279" t="s">
        <v>1</v>
      </c>
      <c r="F316" s="280" t="s">
        <v>338</v>
      </c>
      <c r="G316" s="278"/>
      <c r="H316" s="281">
        <v>-114.139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AT316" s="287" t="s">
        <v>199</v>
      </c>
      <c r="AU316" s="287" t="s">
        <v>85</v>
      </c>
      <c r="AV316" s="13" t="s">
        <v>85</v>
      </c>
      <c r="AW316" s="13" t="s">
        <v>31</v>
      </c>
      <c r="AX316" s="13" t="s">
        <v>76</v>
      </c>
      <c r="AY316" s="287" t="s">
        <v>190</v>
      </c>
    </row>
    <row r="317" spans="2:51" s="15" customFormat="1" ht="12">
      <c r="B317" s="309"/>
      <c r="C317" s="310"/>
      <c r="D317" s="268" t="s">
        <v>199</v>
      </c>
      <c r="E317" s="311" t="s">
        <v>1</v>
      </c>
      <c r="F317" s="312" t="s">
        <v>247</v>
      </c>
      <c r="G317" s="310"/>
      <c r="H317" s="313">
        <v>346.776</v>
      </c>
      <c r="I317" s="314"/>
      <c r="J317" s="310"/>
      <c r="K317" s="310"/>
      <c r="L317" s="315"/>
      <c r="M317" s="316"/>
      <c r="N317" s="317"/>
      <c r="O317" s="317"/>
      <c r="P317" s="317"/>
      <c r="Q317" s="317"/>
      <c r="R317" s="317"/>
      <c r="S317" s="317"/>
      <c r="T317" s="318"/>
      <c r="AT317" s="319" t="s">
        <v>199</v>
      </c>
      <c r="AU317" s="319" t="s">
        <v>85</v>
      </c>
      <c r="AV317" s="15" t="s">
        <v>120</v>
      </c>
      <c r="AW317" s="15" t="s">
        <v>31</v>
      </c>
      <c r="AX317" s="15" t="s">
        <v>76</v>
      </c>
      <c r="AY317" s="319" t="s">
        <v>190</v>
      </c>
    </row>
    <row r="318" spans="2:51" s="13" customFormat="1" ht="12">
      <c r="B318" s="277"/>
      <c r="C318" s="278"/>
      <c r="D318" s="268" t="s">
        <v>199</v>
      </c>
      <c r="E318" s="279" t="s">
        <v>1</v>
      </c>
      <c r="F318" s="280" t="s">
        <v>339</v>
      </c>
      <c r="G318" s="278"/>
      <c r="H318" s="281">
        <v>50.213</v>
      </c>
      <c r="I318" s="282"/>
      <c r="J318" s="278"/>
      <c r="K318" s="278"/>
      <c r="L318" s="283"/>
      <c r="M318" s="284"/>
      <c r="N318" s="285"/>
      <c r="O318" s="285"/>
      <c r="P318" s="285"/>
      <c r="Q318" s="285"/>
      <c r="R318" s="285"/>
      <c r="S318" s="285"/>
      <c r="T318" s="286"/>
      <c r="AT318" s="287" t="s">
        <v>199</v>
      </c>
      <c r="AU318" s="287" t="s">
        <v>85</v>
      </c>
      <c r="AV318" s="13" t="s">
        <v>85</v>
      </c>
      <c r="AW318" s="13" t="s">
        <v>31</v>
      </c>
      <c r="AX318" s="13" t="s">
        <v>76</v>
      </c>
      <c r="AY318" s="287" t="s">
        <v>190</v>
      </c>
    </row>
    <row r="319" spans="2:51" s="15" customFormat="1" ht="12">
      <c r="B319" s="309"/>
      <c r="C319" s="310"/>
      <c r="D319" s="268" t="s">
        <v>199</v>
      </c>
      <c r="E319" s="311" t="s">
        <v>1</v>
      </c>
      <c r="F319" s="312" t="s">
        <v>247</v>
      </c>
      <c r="G319" s="310"/>
      <c r="H319" s="313">
        <v>50.213</v>
      </c>
      <c r="I319" s="314"/>
      <c r="J319" s="310"/>
      <c r="K319" s="310"/>
      <c r="L319" s="315"/>
      <c r="M319" s="316"/>
      <c r="N319" s="317"/>
      <c r="O319" s="317"/>
      <c r="P319" s="317"/>
      <c r="Q319" s="317"/>
      <c r="R319" s="317"/>
      <c r="S319" s="317"/>
      <c r="T319" s="318"/>
      <c r="AT319" s="319" t="s">
        <v>199</v>
      </c>
      <c r="AU319" s="319" t="s">
        <v>85</v>
      </c>
      <c r="AV319" s="15" t="s">
        <v>120</v>
      </c>
      <c r="AW319" s="15" t="s">
        <v>31</v>
      </c>
      <c r="AX319" s="15" t="s">
        <v>76</v>
      </c>
      <c r="AY319" s="319" t="s">
        <v>190</v>
      </c>
    </row>
    <row r="320" spans="2:51" s="12" customFormat="1" ht="12">
      <c r="B320" s="266"/>
      <c r="C320" s="267"/>
      <c r="D320" s="268" t="s">
        <v>199</v>
      </c>
      <c r="E320" s="269" t="s">
        <v>1</v>
      </c>
      <c r="F320" s="270" t="s">
        <v>422</v>
      </c>
      <c r="G320" s="267"/>
      <c r="H320" s="269" t="s">
        <v>1</v>
      </c>
      <c r="I320" s="271"/>
      <c r="J320" s="267"/>
      <c r="K320" s="267"/>
      <c r="L320" s="272"/>
      <c r="M320" s="273"/>
      <c r="N320" s="274"/>
      <c r="O320" s="274"/>
      <c r="P320" s="274"/>
      <c r="Q320" s="274"/>
      <c r="R320" s="274"/>
      <c r="S320" s="274"/>
      <c r="T320" s="275"/>
      <c r="AT320" s="276" t="s">
        <v>199</v>
      </c>
      <c r="AU320" s="276" t="s">
        <v>85</v>
      </c>
      <c r="AV320" s="12" t="s">
        <v>83</v>
      </c>
      <c r="AW320" s="12" t="s">
        <v>31</v>
      </c>
      <c r="AX320" s="12" t="s">
        <v>76</v>
      </c>
      <c r="AY320" s="276" t="s">
        <v>190</v>
      </c>
    </row>
    <row r="321" spans="2:51" s="13" customFormat="1" ht="12">
      <c r="B321" s="277"/>
      <c r="C321" s="278"/>
      <c r="D321" s="268" t="s">
        <v>199</v>
      </c>
      <c r="E321" s="279" t="s">
        <v>1</v>
      </c>
      <c r="F321" s="280" t="s">
        <v>423</v>
      </c>
      <c r="G321" s="278"/>
      <c r="H321" s="281">
        <v>5</v>
      </c>
      <c r="I321" s="282"/>
      <c r="J321" s="278"/>
      <c r="K321" s="278"/>
      <c r="L321" s="283"/>
      <c r="M321" s="284"/>
      <c r="N321" s="285"/>
      <c r="O321" s="285"/>
      <c r="P321" s="285"/>
      <c r="Q321" s="285"/>
      <c r="R321" s="285"/>
      <c r="S321" s="285"/>
      <c r="T321" s="286"/>
      <c r="AT321" s="287" t="s">
        <v>199</v>
      </c>
      <c r="AU321" s="287" t="s">
        <v>85</v>
      </c>
      <c r="AV321" s="13" t="s">
        <v>85</v>
      </c>
      <c r="AW321" s="13" t="s">
        <v>31</v>
      </c>
      <c r="AX321" s="13" t="s">
        <v>76</v>
      </c>
      <c r="AY321" s="287" t="s">
        <v>190</v>
      </c>
    </row>
    <row r="322" spans="2:51" s="15" customFormat="1" ht="12">
      <c r="B322" s="309"/>
      <c r="C322" s="310"/>
      <c r="D322" s="268" t="s">
        <v>199</v>
      </c>
      <c r="E322" s="311" t="s">
        <v>1</v>
      </c>
      <c r="F322" s="312" t="s">
        <v>247</v>
      </c>
      <c r="G322" s="310"/>
      <c r="H322" s="313">
        <v>5</v>
      </c>
      <c r="I322" s="314"/>
      <c r="J322" s="310"/>
      <c r="K322" s="310"/>
      <c r="L322" s="315"/>
      <c r="M322" s="316"/>
      <c r="N322" s="317"/>
      <c r="O322" s="317"/>
      <c r="P322" s="317"/>
      <c r="Q322" s="317"/>
      <c r="R322" s="317"/>
      <c r="S322" s="317"/>
      <c r="T322" s="318"/>
      <c r="AT322" s="319" t="s">
        <v>199</v>
      </c>
      <c r="AU322" s="319" t="s">
        <v>85</v>
      </c>
      <c r="AV322" s="15" t="s">
        <v>120</v>
      </c>
      <c r="AW322" s="15" t="s">
        <v>31</v>
      </c>
      <c r="AX322" s="15" t="s">
        <v>76</v>
      </c>
      <c r="AY322" s="319" t="s">
        <v>190</v>
      </c>
    </row>
    <row r="323" spans="2:51" s="14" customFormat="1" ht="12">
      <c r="B323" s="288"/>
      <c r="C323" s="289"/>
      <c r="D323" s="268" t="s">
        <v>199</v>
      </c>
      <c r="E323" s="290" t="s">
        <v>1</v>
      </c>
      <c r="F323" s="291" t="s">
        <v>205</v>
      </c>
      <c r="G323" s="289"/>
      <c r="H323" s="292">
        <v>557.3449999999999</v>
      </c>
      <c r="I323" s="293"/>
      <c r="J323" s="289"/>
      <c r="K323" s="289"/>
      <c r="L323" s="294"/>
      <c r="M323" s="295"/>
      <c r="N323" s="296"/>
      <c r="O323" s="296"/>
      <c r="P323" s="296"/>
      <c r="Q323" s="296"/>
      <c r="R323" s="296"/>
      <c r="S323" s="296"/>
      <c r="T323" s="297"/>
      <c r="AT323" s="298" t="s">
        <v>199</v>
      </c>
      <c r="AU323" s="298" t="s">
        <v>85</v>
      </c>
      <c r="AV323" s="14" t="s">
        <v>197</v>
      </c>
      <c r="AW323" s="14" t="s">
        <v>31</v>
      </c>
      <c r="AX323" s="14" t="s">
        <v>83</v>
      </c>
      <c r="AY323" s="298" t="s">
        <v>190</v>
      </c>
    </row>
    <row r="324" spans="2:65" s="1" customFormat="1" ht="24" customHeight="1">
      <c r="B324" s="40"/>
      <c r="C324" s="254" t="s">
        <v>424</v>
      </c>
      <c r="D324" s="254" t="s">
        <v>193</v>
      </c>
      <c r="E324" s="255" t="s">
        <v>425</v>
      </c>
      <c r="F324" s="256" t="s">
        <v>426</v>
      </c>
      <c r="G324" s="257" t="s">
        <v>361</v>
      </c>
      <c r="H324" s="258">
        <v>58.63</v>
      </c>
      <c r="I324" s="259"/>
      <c r="J324" s="260">
        <f>ROUND(I324*H324,2)</f>
        <v>0</v>
      </c>
      <c r="K324" s="256" t="s">
        <v>1</v>
      </c>
      <c r="L324" s="42"/>
      <c r="M324" s="261" t="s">
        <v>1</v>
      </c>
      <c r="N324" s="262" t="s">
        <v>41</v>
      </c>
      <c r="O324" s="88"/>
      <c r="P324" s="263">
        <f>O324*H324</f>
        <v>0</v>
      </c>
      <c r="Q324" s="263">
        <v>0.00171</v>
      </c>
      <c r="R324" s="263">
        <f>Q324*H324</f>
        <v>0.1002573</v>
      </c>
      <c r="S324" s="263">
        <v>0</v>
      </c>
      <c r="T324" s="264">
        <f>S324*H324</f>
        <v>0</v>
      </c>
      <c r="AR324" s="265" t="s">
        <v>301</v>
      </c>
      <c r="AT324" s="265" t="s">
        <v>193</v>
      </c>
      <c r="AU324" s="265" t="s">
        <v>85</v>
      </c>
      <c r="AY324" s="17" t="s">
        <v>190</v>
      </c>
      <c r="BE324" s="149">
        <f>IF(N324="základní",J324,0)</f>
        <v>0</v>
      </c>
      <c r="BF324" s="149">
        <f>IF(N324="snížená",J324,0)</f>
        <v>0</v>
      </c>
      <c r="BG324" s="149">
        <f>IF(N324="zákl. přenesená",J324,0)</f>
        <v>0</v>
      </c>
      <c r="BH324" s="149">
        <f>IF(N324="sníž. přenesená",J324,0)</f>
        <v>0</v>
      </c>
      <c r="BI324" s="149">
        <f>IF(N324="nulová",J324,0)</f>
        <v>0</v>
      </c>
      <c r="BJ324" s="17" t="s">
        <v>83</v>
      </c>
      <c r="BK324" s="149">
        <f>ROUND(I324*H324,2)</f>
        <v>0</v>
      </c>
      <c r="BL324" s="17" t="s">
        <v>301</v>
      </c>
      <c r="BM324" s="265" t="s">
        <v>427</v>
      </c>
    </row>
    <row r="325" spans="2:51" s="12" customFormat="1" ht="12">
      <c r="B325" s="266"/>
      <c r="C325" s="267"/>
      <c r="D325" s="268" t="s">
        <v>199</v>
      </c>
      <c r="E325" s="269" t="s">
        <v>1</v>
      </c>
      <c r="F325" s="270" t="s">
        <v>200</v>
      </c>
      <c r="G325" s="267"/>
      <c r="H325" s="269" t="s">
        <v>1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AT325" s="276" t="s">
        <v>199</v>
      </c>
      <c r="AU325" s="276" t="s">
        <v>85</v>
      </c>
      <c r="AV325" s="12" t="s">
        <v>83</v>
      </c>
      <c r="AW325" s="12" t="s">
        <v>31</v>
      </c>
      <c r="AX325" s="12" t="s">
        <v>76</v>
      </c>
      <c r="AY325" s="276" t="s">
        <v>190</v>
      </c>
    </row>
    <row r="326" spans="2:51" s="13" customFormat="1" ht="12">
      <c r="B326" s="277"/>
      <c r="C326" s="278"/>
      <c r="D326" s="268" t="s">
        <v>199</v>
      </c>
      <c r="E326" s="279" t="s">
        <v>1</v>
      </c>
      <c r="F326" s="280" t="s">
        <v>428</v>
      </c>
      <c r="G326" s="278"/>
      <c r="H326" s="281">
        <v>26.9</v>
      </c>
      <c r="I326" s="282"/>
      <c r="J326" s="278"/>
      <c r="K326" s="278"/>
      <c r="L326" s="283"/>
      <c r="M326" s="284"/>
      <c r="N326" s="285"/>
      <c r="O326" s="285"/>
      <c r="P326" s="285"/>
      <c r="Q326" s="285"/>
      <c r="R326" s="285"/>
      <c r="S326" s="285"/>
      <c r="T326" s="286"/>
      <c r="AT326" s="287" t="s">
        <v>199</v>
      </c>
      <c r="AU326" s="287" t="s">
        <v>85</v>
      </c>
      <c r="AV326" s="13" t="s">
        <v>85</v>
      </c>
      <c r="AW326" s="13" t="s">
        <v>31</v>
      </c>
      <c r="AX326" s="13" t="s">
        <v>76</v>
      </c>
      <c r="AY326" s="287" t="s">
        <v>190</v>
      </c>
    </row>
    <row r="327" spans="2:51" s="12" customFormat="1" ht="12">
      <c r="B327" s="266"/>
      <c r="C327" s="267"/>
      <c r="D327" s="268" t="s">
        <v>199</v>
      </c>
      <c r="E327" s="269" t="s">
        <v>1</v>
      </c>
      <c r="F327" s="270" t="s">
        <v>203</v>
      </c>
      <c r="G327" s="267"/>
      <c r="H327" s="269" t="s">
        <v>1</v>
      </c>
      <c r="I327" s="271"/>
      <c r="J327" s="267"/>
      <c r="K327" s="267"/>
      <c r="L327" s="272"/>
      <c r="M327" s="273"/>
      <c r="N327" s="274"/>
      <c r="O327" s="274"/>
      <c r="P327" s="274"/>
      <c r="Q327" s="274"/>
      <c r="R327" s="274"/>
      <c r="S327" s="274"/>
      <c r="T327" s="275"/>
      <c r="AT327" s="276" t="s">
        <v>199</v>
      </c>
      <c r="AU327" s="276" t="s">
        <v>85</v>
      </c>
      <c r="AV327" s="12" t="s">
        <v>83</v>
      </c>
      <c r="AW327" s="12" t="s">
        <v>31</v>
      </c>
      <c r="AX327" s="12" t="s">
        <v>76</v>
      </c>
      <c r="AY327" s="276" t="s">
        <v>190</v>
      </c>
    </row>
    <row r="328" spans="2:51" s="13" customFormat="1" ht="12">
      <c r="B328" s="277"/>
      <c r="C328" s="278"/>
      <c r="D328" s="268" t="s">
        <v>199</v>
      </c>
      <c r="E328" s="279" t="s">
        <v>1</v>
      </c>
      <c r="F328" s="280" t="s">
        <v>399</v>
      </c>
      <c r="G328" s="278"/>
      <c r="H328" s="281">
        <v>26.4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AT328" s="287" t="s">
        <v>199</v>
      </c>
      <c r="AU328" s="287" t="s">
        <v>85</v>
      </c>
      <c r="AV328" s="13" t="s">
        <v>85</v>
      </c>
      <c r="AW328" s="13" t="s">
        <v>31</v>
      </c>
      <c r="AX328" s="13" t="s">
        <v>76</v>
      </c>
      <c r="AY328" s="287" t="s">
        <v>190</v>
      </c>
    </row>
    <row r="329" spans="2:51" s="15" customFormat="1" ht="12">
      <c r="B329" s="309"/>
      <c r="C329" s="310"/>
      <c r="D329" s="268" t="s">
        <v>199</v>
      </c>
      <c r="E329" s="311" t="s">
        <v>1</v>
      </c>
      <c r="F329" s="312" t="s">
        <v>247</v>
      </c>
      <c r="G329" s="310"/>
      <c r="H329" s="313">
        <v>53.3</v>
      </c>
      <c r="I329" s="314"/>
      <c r="J329" s="310"/>
      <c r="K329" s="310"/>
      <c r="L329" s="315"/>
      <c r="M329" s="316"/>
      <c r="N329" s="317"/>
      <c r="O329" s="317"/>
      <c r="P329" s="317"/>
      <c r="Q329" s="317"/>
      <c r="R329" s="317"/>
      <c r="S329" s="317"/>
      <c r="T329" s="318"/>
      <c r="AT329" s="319" t="s">
        <v>199</v>
      </c>
      <c r="AU329" s="319" t="s">
        <v>85</v>
      </c>
      <c r="AV329" s="15" t="s">
        <v>120</v>
      </c>
      <c r="AW329" s="15" t="s">
        <v>31</v>
      </c>
      <c r="AX329" s="15" t="s">
        <v>76</v>
      </c>
      <c r="AY329" s="319" t="s">
        <v>190</v>
      </c>
    </row>
    <row r="330" spans="2:51" s="13" customFormat="1" ht="12">
      <c r="B330" s="277"/>
      <c r="C330" s="278"/>
      <c r="D330" s="268" t="s">
        <v>199</v>
      </c>
      <c r="E330" s="279" t="s">
        <v>1</v>
      </c>
      <c r="F330" s="280" t="s">
        <v>429</v>
      </c>
      <c r="G330" s="278"/>
      <c r="H330" s="281">
        <v>5.33</v>
      </c>
      <c r="I330" s="282"/>
      <c r="J330" s="278"/>
      <c r="K330" s="278"/>
      <c r="L330" s="283"/>
      <c r="M330" s="284"/>
      <c r="N330" s="285"/>
      <c r="O330" s="285"/>
      <c r="P330" s="285"/>
      <c r="Q330" s="285"/>
      <c r="R330" s="285"/>
      <c r="S330" s="285"/>
      <c r="T330" s="286"/>
      <c r="AT330" s="287" t="s">
        <v>199</v>
      </c>
      <c r="AU330" s="287" t="s">
        <v>85</v>
      </c>
      <c r="AV330" s="13" t="s">
        <v>85</v>
      </c>
      <c r="AW330" s="13" t="s">
        <v>31</v>
      </c>
      <c r="AX330" s="13" t="s">
        <v>76</v>
      </c>
      <c r="AY330" s="287" t="s">
        <v>190</v>
      </c>
    </row>
    <row r="331" spans="2:51" s="14" customFormat="1" ht="12">
      <c r="B331" s="288"/>
      <c r="C331" s="289"/>
      <c r="D331" s="268" t="s">
        <v>199</v>
      </c>
      <c r="E331" s="290" t="s">
        <v>1</v>
      </c>
      <c r="F331" s="291" t="s">
        <v>205</v>
      </c>
      <c r="G331" s="289"/>
      <c r="H331" s="292">
        <v>58.629999999999995</v>
      </c>
      <c r="I331" s="293"/>
      <c r="J331" s="289"/>
      <c r="K331" s="289"/>
      <c r="L331" s="294"/>
      <c r="M331" s="295"/>
      <c r="N331" s="296"/>
      <c r="O331" s="296"/>
      <c r="P331" s="296"/>
      <c r="Q331" s="296"/>
      <c r="R331" s="296"/>
      <c r="S331" s="296"/>
      <c r="T331" s="297"/>
      <c r="AT331" s="298" t="s">
        <v>199</v>
      </c>
      <c r="AU331" s="298" t="s">
        <v>85</v>
      </c>
      <c r="AV331" s="14" t="s">
        <v>197</v>
      </c>
      <c r="AW331" s="14" t="s">
        <v>31</v>
      </c>
      <c r="AX331" s="14" t="s">
        <v>83</v>
      </c>
      <c r="AY331" s="298" t="s">
        <v>190</v>
      </c>
    </row>
    <row r="332" spans="2:65" s="1" customFormat="1" ht="24" customHeight="1">
      <c r="B332" s="40"/>
      <c r="C332" s="254" t="s">
        <v>430</v>
      </c>
      <c r="D332" s="254" t="s">
        <v>193</v>
      </c>
      <c r="E332" s="255" t="s">
        <v>431</v>
      </c>
      <c r="F332" s="256" t="s">
        <v>432</v>
      </c>
      <c r="G332" s="257" t="s">
        <v>361</v>
      </c>
      <c r="H332" s="258">
        <v>46.2</v>
      </c>
      <c r="I332" s="259"/>
      <c r="J332" s="260">
        <f>ROUND(I332*H332,2)</f>
        <v>0</v>
      </c>
      <c r="K332" s="256" t="s">
        <v>1</v>
      </c>
      <c r="L332" s="42"/>
      <c r="M332" s="261" t="s">
        <v>1</v>
      </c>
      <c r="N332" s="262" t="s">
        <v>41</v>
      </c>
      <c r="O332" s="88"/>
      <c r="P332" s="263">
        <f>O332*H332</f>
        <v>0</v>
      </c>
      <c r="Q332" s="263">
        <v>0.00077</v>
      </c>
      <c r="R332" s="263">
        <f>Q332*H332</f>
        <v>0.035574</v>
      </c>
      <c r="S332" s="263">
        <v>0</v>
      </c>
      <c r="T332" s="264">
        <f>S332*H332</f>
        <v>0</v>
      </c>
      <c r="AR332" s="265" t="s">
        <v>301</v>
      </c>
      <c r="AT332" s="265" t="s">
        <v>193</v>
      </c>
      <c r="AU332" s="265" t="s">
        <v>85</v>
      </c>
      <c r="AY332" s="17" t="s">
        <v>190</v>
      </c>
      <c r="BE332" s="149">
        <f>IF(N332="základní",J332,0)</f>
        <v>0</v>
      </c>
      <c r="BF332" s="149">
        <f>IF(N332="snížená",J332,0)</f>
        <v>0</v>
      </c>
      <c r="BG332" s="149">
        <f>IF(N332="zákl. přenesená",J332,0)</f>
        <v>0</v>
      </c>
      <c r="BH332" s="149">
        <f>IF(N332="sníž. přenesená",J332,0)</f>
        <v>0</v>
      </c>
      <c r="BI332" s="149">
        <f>IF(N332="nulová",J332,0)</f>
        <v>0</v>
      </c>
      <c r="BJ332" s="17" t="s">
        <v>83</v>
      </c>
      <c r="BK332" s="149">
        <f>ROUND(I332*H332,2)</f>
        <v>0</v>
      </c>
      <c r="BL332" s="17" t="s">
        <v>301</v>
      </c>
      <c r="BM332" s="265" t="s">
        <v>433</v>
      </c>
    </row>
    <row r="333" spans="2:51" s="12" customFormat="1" ht="12">
      <c r="B333" s="266"/>
      <c r="C333" s="267"/>
      <c r="D333" s="268" t="s">
        <v>199</v>
      </c>
      <c r="E333" s="269" t="s">
        <v>1</v>
      </c>
      <c r="F333" s="270" t="s">
        <v>405</v>
      </c>
      <c r="G333" s="267"/>
      <c r="H333" s="269" t="s">
        <v>1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AT333" s="276" t="s">
        <v>199</v>
      </c>
      <c r="AU333" s="276" t="s">
        <v>85</v>
      </c>
      <c r="AV333" s="12" t="s">
        <v>83</v>
      </c>
      <c r="AW333" s="12" t="s">
        <v>31</v>
      </c>
      <c r="AX333" s="12" t="s">
        <v>76</v>
      </c>
      <c r="AY333" s="276" t="s">
        <v>190</v>
      </c>
    </row>
    <row r="334" spans="2:51" s="13" customFormat="1" ht="12">
      <c r="B334" s="277"/>
      <c r="C334" s="278"/>
      <c r="D334" s="268" t="s">
        <v>199</v>
      </c>
      <c r="E334" s="279" t="s">
        <v>1</v>
      </c>
      <c r="F334" s="280" t="s">
        <v>406</v>
      </c>
      <c r="G334" s="278"/>
      <c r="H334" s="281">
        <v>46.2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AT334" s="287" t="s">
        <v>199</v>
      </c>
      <c r="AU334" s="287" t="s">
        <v>85</v>
      </c>
      <c r="AV334" s="13" t="s">
        <v>85</v>
      </c>
      <c r="AW334" s="13" t="s">
        <v>31</v>
      </c>
      <c r="AX334" s="13" t="s">
        <v>76</v>
      </c>
      <c r="AY334" s="287" t="s">
        <v>190</v>
      </c>
    </row>
    <row r="335" spans="2:51" s="14" customFormat="1" ht="12">
      <c r="B335" s="288"/>
      <c r="C335" s="289"/>
      <c r="D335" s="268" t="s">
        <v>199</v>
      </c>
      <c r="E335" s="290" t="s">
        <v>1</v>
      </c>
      <c r="F335" s="291" t="s">
        <v>205</v>
      </c>
      <c r="G335" s="289"/>
      <c r="H335" s="292">
        <v>46.2</v>
      </c>
      <c r="I335" s="293"/>
      <c r="J335" s="289"/>
      <c r="K335" s="289"/>
      <c r="L335" s="294"/>
      <c r="M335" s="295"/>
      <c r="N335" s="296"/>
      <c r="O335" s="296"/>
      <c r="P335" s="296"/>
      <c r="Q335" s="296"/>
      <c r="R335" s="296"/>
      <c r="S335" s="296"/>
      <c r="T335" s="297"/>
      <c r="AT335" s="298" t="s">
        <v>199</v>
      </c>
      <c r="AU335" s="298" t="s">
        <v>85</v>
      </c>
      <c r="AV335" s="14" t="s">
        <v>197</v>
      </c>
      <c r="AW335" s="14" t="s">
        <v>31</v>
      </c>
      <c r="AX335" s="14" t="s">
        <v>83</v>
      </c>
      <c r="AY335" s="298" t="s">
        <v>190</v>
      </c>
    </row>
    <row r="336" spans="2:65" s="1" customFormat="1" ht="16.5" customHeight="1">
      <c r="B336" s="40"/>
      <c r="C336" s="254" t="s">
        <v>434</v>
      </c>
      <c r="D336" s="254" t="s">
        <v>193</v>
      </c>
      <c r="E336" s="255" t="s">
        <v>435</v>
      </c>
      <c r="F336" s="256" t="s">
        <v>436</v>
      </c>
      <c r="G336" s="257" t="s">
        <v>361</v>
      </c>
      <c r="H336" s="258">
        <v>49</v>
      </c>
      <c r="I336" s="259"/>
      <c r="J336" s="260">
        <f>ROUND(I336*H336,2)</f>
        <v>0</v>
      </c>
      <c r="K336" s="256" t="s">
        <v>1</v>
      </c>
      <c r="L336" s="42"/>
      <c r="M336" s="261" t="s">
        <v>1</v>
      </c>
      <c r="N336" s="262" t="s">
        <v>41</v>
      </c>
      <c r="O336" s="88"/>
      <c r="P336" s="263">
        <f>O336*H336</f>
        <v>0</v>
      </c>
      <c r="Q336" s="263">
        <v>0.00119</v>
      </c>
      <c r="R336" s="263">
        <f>Q336*H336</f>
        <v>0.05831</v>
      </c>
      <c r="S336" s="263">
        <v>0</v>
      </c>
      <c r="T336" s="264">
        <f>S336*H336</f>
        <v>0</v>
      </c>
      <c r="AR336" s="265" t="s">
        <v>301</v>
      </c>
      <c r="AT336" s="265" t="s">
        <v>193</v>
      </c>
      <c r="AU336" s="265" t="s">
        <v>85</v>
      </c>
      <c r="AY336" s="17" t="s">
        <v>190</v>
      </c>
      <c r="BE336" s="149">
        <f>IF(N336="základní",J336,0)</f>
        <v>0</v>
      </c>
      <c r="BF336" s="149">
        <f>IF(N336="snížená",J336,0)</f>
        <v>0</v>
      </c>
      <c r="BG336" s="149">
        <f>IF(N336="zákl. přenesená",J336,0)</f>
        <v>0</v>
      </c>
      <c r="BH336" s="149">
        <f>IF(N336="sníž. přenesená",J336,0)</f>
        <v>0</v>
      </c>
      <c r="BI336" s="149">
        <f>IF(N336="nulová",J336,0)</f>
        <v>0</v>
      </c>
      <c r="BJ336" s="17" t="s">
        <v>83</v>
      </c>
      <c r="BK336" s="149">
        <f>ROUND(I336*H336,2)</f>
        <v>0</v>
      </c>
      <c r="BL336" s="17" t="s">
        <v>301</v>
      </c>
      <c r="BM336" s="265" t="s">
        <v>437</v>
      </c>
    </row>
    <row r="337" spans="2:51" s="13" customFormat="1" ht="12">
      <c r="B337" s="277"/>
      <c r="C337" s="278"/>
      <c r="D337" s="268" t="s">
        <v>199</v>
      </c>
      <c r="E337" s="279" t="s">
        <v>1</v>
      </c>
      <c r="F337" s="280" t="s">
        <v>392</v>
      </c>
      <c r="G337" s="278"/>
      <c r="H337" s="281">
        <v>49</v>
      </c>
      <c r="I337" s="282"/>
      <c r="J337" s="278"/>
      <c r="K337" s="278"/>
      <c r="L337" s="283"/>
      <c r="M337" s="284"/>
      <c r="N337" s="285"/>
      <c r="O337" s="285"/>
      <c r="P337" s="285"/>
      <c r="Q337" s="285"/>
      <c r="R337" s="285"/>
      <c r="S337" s="285"/>
      <c r="T337" s="286"/>
      <c r="AT337" s="287" t="s">
        <v>199</v>
      </c>
      <c r="AU337" s="287" t="s">
        <v>85</v>
      </c>
      <c r="AV337" s="13" t="s">
        <v>85</v>
      </c>
      <c r="AW337" s="13" t="s">
        <v>31</v>
      </c>
      <c r="AX337" s="13" t="s">
        <v>76</v>
      </c>
      <c r="AY337" s="287" t="s">
        <v>190</v>
      </c>
    </row>
    <row r="338" spans="2:51" s="14" customFormat="1" ht="12">
      <c r="B338" s="288"/>
      <c r="C338" s="289"/>
      <c r="D338" s="268" t="s">
        <v>199</v>
      </c>
      <c r="E338" s="290" t="s">
        <v>1</v>
      </c>
      <c r="F338" s="291" t="s">
        <v>205</v>
      </c>
      <c r="G338" s="289"/>
      <c r="H338" s="292">
        <v>49</v>
      </c>
      <c r="I338" s="293"/>
      <c r="J338" s="289"/>
      <c r="K338" s="289"/>
      <c r="L338" s="294"/>
      <c r="M338" s="295"/>
      <c r="N338" s="296"/>
      <c r="O338" s="296"/>
      <c r="P338" s="296"/>
      <c r="Q338" s="296"/>
      <c r="R338" s="296"/>
      <c r="S338" s="296"/>
      <c r="T338" s="297"/>
      <c r="AT338" s="298" t="s">
        <v>199</v>
      </c>
      <c r="AU338" s="298" t="s">
        <v>85</v>
      </c>
      <c r="AV338" s="14" t="s">
        <v>197</v>
      </c>
      <c r="AW338" s="14" t="s">
        <v>31</v>
      </c>
      <c r="AX338" s="14" t="s">
        <v>83</v>
      </c>
      <c r="AY338" s="298" t="s">
        <v>190</v>
      </c>
    </row>
    <row r="339" spans="2:65" s="1" customFormat="1" ht="16.5" customHeight="1">
      <c r="B339" s="40"/>
      <c r="C339" s="254" t="s">
        <v>438</v>
      </c>
      <c r="D339" s="254" t="s">
        <v>193</v>
      </c>
      <c r="E339" s="255" t="s">
        <v>439</v>
      </c>
      <c r="F339" s="256" t="s">
        <v>440</v>
      </c>
      <c r="G339" s="257" t="s">
        <v>361</v>
      </c>
      <c r="H339" s="258">
        <v>84.4</v>
      </c>
      <c r="I339" s="259"/>
      <c r="J339" s="260">
        <f>ROUND(I339*H339,2)</f>
        <v>0</v>
      </c>
      <c r="K339" s="256" t="s">
        <v>1</v>
      </c>
      <c r="L339" s="42"/>
      <c r="M339" s="261" t="s">
        <v>1</v>
      </c>
      <c r="N339" s="262" t="s">
        <v>41</v>
      </c>
      <c r="O339" s="88"/>
      <c r="P339" s="263">
        <f>O339*H339</f>
        <v>0</v>
      </c>
      <c r="Q339" s="263">
        <v>0.00143</v>
      </c>
      <c r="R339" s="263">
        <f>Q339*H339</f>
        <v>0.12069200000000001</v>
      </c>
      <c r="S339" s="263">
        <v>0</v>
      </c>
      <c r="T339" s="264">
        <f>S339*H339</f>
        <v>0</v>
      </c>
      <c r="AR339" s="265" t="s">
        <v>301</v>
      </c>
      <c r="AT339" s="265" t="s">
        <v>193</v>
      </c>
      <c r="AU339" s="265" t="s">
        <v>85</v>
      </c>
      <c r="AY339" s="17" t="s">
        <v>190</v>
      </c>
      <c r="BE339" s="149">
        <f>IF(N339="základní",J339,0)</f>
        <v>0</v>
      </c>
      <c r="BF339" s="149">
        <f>IF(N339="snížená",J339,0)</f>
        <v>0</v>
      </c>
      <c r="BG339" s="149">
        <f>IF(N339="zákl. přenesená",J339,0)</f>
        <v>0</v>
      </c>
      <c r="BH339" s="149">
        <f>IF(N339="sníž. přenesená",J339,0)</f>
        <v>0</v>
      </c>
      <c r="BI339" s="149">
        <f>IF(N339="nulová",J339,0)</f>
        <v>0</v>
      </c>
      <c r="BJ339" s="17" t="s">
        <v>83</v>
      </c>
      <c r="BK339" s="149">
        <f>ROUND(I339*H339,2)</f>
        <v>0</v>
      </c>
      <c r="BL339" s="17" t="s">
        <v>301</v>
      </c>
      <c r="BM339" s="265" t="s">
        <v>441</v>
      </c>
    </row>
    <row r="340" spans="2:51" s="13" customFormat="1" ht="12">
      <c r="B340" s="277"/>
      <c r="C340" s="278"/>
      <c r="D340" s="268" t="s">
        <v>199</v>
      </c>
      <c r="E340" s="279" t="s">
        <v>1</v>
      </c>
      <c r="F340" s="280" t="s">
        <v>393</v>
      </c>
      <c r="G340" s="278"/>
      <c r="H340" s="281">
        <v>84.4</v>
      </c>
      <c r="I340" s="282"/>
      <c r="J340" s="278"/>
      <c r="K340" s="278"/>
      <c r="L340" s="283"/>
      <c r="M340" s="284"/>
      <c r="N340" s="285"/>
      <c r="O340" s="285"/>
      <c r="P340" s="285"/>
      <c r="Q340" s="285"/>
      <c r="R340" s="285"/>
      <c r="S340" s="285"/>
      <c r="T340" s="286"/>
      <c r="AT340" s="287" t="s">
        <v>199</v>
      </c>
      <c r="AU340" s="287" t="s">
        <v>85</v>
      </c>
      <c r="AV340" s="13" t="s">
        <v>85</v>
      </c>
      <c r="AW340" s="13" t="s">
        <v>31</v>
      </c>
      <c r="AX340" s="13" t="s">
        <v>76</v>
      </c>
      <c r="AY340" s="287" t="s">
        <v>190</v>
      </c>
    </row>
    <row r="341" spans="2:51" s="14" customFormat="1" ht="12">
      <c r="B341" s="288"/>
      <c r="C341" s="289"/>
      <c r="D341" s="268" t="s">
        <v>199</v>
      </c>
      <c r="E341" s="290" t="s">
        <v>1</v>
      </c>
      <c r="F341" s="291" t="s">
        <v>205</v>
      </c>
      <c r="G341" s="289"/>
      <c r="H341" s="292">
        <v>84.4</v>
      </c>
      <c r="I341" s="293"/>
      <c r="J341" s="289"/>
      <c r="K341" s="289"/>
      <c r="L341" s="294"/>
      <c r="M341" s="295"/>
      <c r="N341" s="296"/>
      <c r="O341" s="296"/>
      <c r="P341" s="296"/>
      <c r="Q341" s="296"/>
      <c r="R341" s="296"/>
      <c r="S341" s="296"/>
      <c r="T341" s="297"/>
      <c r="AT341" s="298" t="s">
        <v>199</v>
      </c>
      <c r="AU341" s="298" t="s">
        <v>85</v>
      </c>
      <c r="AV341" s="14" t="s">
        <v>197</v>
      </c>
      <c r="AW341" s="14" t="s">
        <v>31</v>
      </c>
      <c r="AX341" s="14" t="s">
        <v>83</v>
      </c>
      <c r="AY341" s="298" t="s">
        <v>190</v>
      </c>
    </row>
    <row r="342" spans="2:65" s="1" customFormat="1" ht="24" customHeight="1">
      <c r="B342" s="40"/>
      <c r="C342" s="254" t="s">
        <v>442</v>
      </c>
      <c r="D342" s="254" t="s">
        <v>193</v>
      </c>
      <c r="E342" s="255" t="s">
        <v>443</v>
      </c>
      <c r="F342" s="256" t="s">
        <v>444</v>
      </c>
      <c r="G342" s="257" t="s">
        <v>267</v>
      </c>
      <c r="H342" s="258">
        <v>4</v>
      </c>
      <c r="I342" s="259"/>
      <c r="J342" s="260">
        <f>ROUND(I342*H342,2)</f>
        <v>0</v>
      </c>
      <c r="K342" s="256" t="s">
        <v>1</v>
      </c>
      <c r="L342" s="42"/>
      <c r="M342" s="261" t="s">
        <v>1</v>
      </c>
      <c r="N342" s="262" t="s">
        <v>41</v>
      </c>
      <c r="O342" s="88"/>
      <c r="P342" s="263">
        <f>O342*H342</f>
        <v>0</v>
      </c>
      <c r="Q342" s="263">
        <v>0.0002</v>
      </c>
      <c r="R342" s="263">
        <f>Q342*H342</f>
        <v>0.0008</v>
      </c>
      <c r="S342" s="263">
        <v>0</v>
      </c>
      <c r="T342" s="264">
        <f>S342*H342</f>
        <v>0</v>
      </c>
      <c r="AR342" s="265" t="s">
        <v>301</v>
      </c>
      <c r="AT342" s="265" t="s">
        <v>193</v>
      </c>
      <c r="AU342" s="265" t="s">
        <v>85</v>
      </c>
      <c r="AY342" s="17" t="s">
        <v>190</v>
      </c>
      <c r="BE342" s="149">
        <f>IF(N342="základní",J342,0)</f>
        <v>0</v>
      </c>
      <c r="BF342" s="149">
        <f>IF(N342="snížená",J342,0)</f>
        <v>0</v>
      </c>
      <c r="BG342" s="149">
        <f>IF(N342="zákl. přenesená",J342,0)</f>
        <v>0</v>
      </c>
      <c r="BH342" s="149">
        <f>IF(N342="sníž. přenesená",J342,0)</f>
        <v>0</v>
      </c>
      <c r="BI342" s="149">
        <f>IF(N342="nulová",J342,0)</f>
        <v>0</v>
      </c>
      <c r="BJ342" s="17" t="s">
        <v>83</v>
      </c>
      <c r="BK342" s="149">
        <f>ROUND(I342*H342,2)</f>
        <v>0</v>
      </c>
      <c r="BL342" s="17" t="s">
        <v>301</v>
      </c>
      <c r="BM342" s="265" t="s">
        <v>445</v>
      </c>
    </row>
    <row r="343" spans="2:65" s="1" customFormat="1" ht="24" customHeight="1">
      <c r="B343" s="40"/>
      <c r="C343" s="254" t="s">
        <v>446</v>
      </c>
      <c r="D343" s="254" t="s">
        <v>193</v>
      </c>
      <c r="E343" s="255" t="s">
        <v>447</v>
      </c>
      <c r="F343" s="256" t="s">
        <v>448</v>
      </c>
      <c r="G343" s="257" t="s">
        <v>267</v>
      </c>
      <c r="H343" s="258">
        <v>4</v>
      </c>
      <c r="I343" s="259"/>
      <c r="J343" s="260">
        <f>ROUND(I343*H343,2)</f>
        <v>0</v>
      </c>
      <c r="K343" s="256" t="s">
        <v>1</v>
      </c>
      <c r="L343" s="42"/>
      <c r="M343" s="261" t="s">
        <v>1</v>
      </c>
      <c r="N343" s="262" t="s">
        <v>41</v>
      </c>
      <c r="O343" s="88"/>
      <c r="P343" s="263">
        <f>O343*H343</f>
        <v>0</v>
      </c>
      <c r="Q343" s="263">
        <v>0.00026</v>
      </c>
      <c r="R343" s="263">
        <f>Q343*H343</f>
        <v>0.00104</v>
      </c>
      <c r="S343" s="263">
        <v>0</v>
      </c>
      <c r="T343" s="264">
        <f>S343*H343</f>
        <v>0</v>
      </c>
      <c r="AR343" s="265" t="s">
        <v>301</v>
      </c>
      <c r="AT343" s="265" t="s">
        <v>193</v>
      </c>
      <c r="AU343" s="265" t="s">
        <v>85</v>
      </c>
      <c r="AY343" s="17" t="s">
        <v>190</v>
      </c>
      <c r="BE343" s="149">
        <f>IF(N343="základní",J343,0)</f>
        <v>0</v>
      </c>
      <c r="BF343" s="149">
        <f>IF(N343="snížená",J343,0)</f>
        <v>0</v>
      </c>
      <c r="BG343" s="149">
        <f>IF(N343="zákl. přenesená",J343,0)</f>
        <v>0</v>
      </c>
      <c r="BH343" s="149">
        <f>IF(N343="sníž. přenesená",J343,0)</f>
        <v>0</v>
      </c>
      <c r="BI343" s="149">
        <f>IF(N343="nulová",J343,0)</f>
        <v>0</v>
      </c>
      <c r="BJ343" s="17" t="s">
        <v>83</v>
      </c>
      <c r="BK343" s="149">
        <f>ROUND(I343*H343,2)</f>
        <v>0</v>
      </c>
      <c r="BL343" s="17" t="s">
        <v>301</v>
      </c>
      <c r="BM343" s="265" t="s">
        <v>449</v>
      </c>
    </row>
    <row r="344" spans="2:65" s="1" customFormat="1" ht="24" customHeight="1">
      <c r="B344" s="40"/>
      <c r="C344" s="254" t="s">
        <v>450</v>
      </c>
      <c r="D344" s="254" t="s">
        <v>193</v>
      </c>
      <c r="E344" s="255" t="s">
        <v>451</v>
      </c>
      <c r="F344" s="256" t="s">
        <v>452</v>
      </c>
      <c r="G344" s="257" t="s">
        <v>361</v>
      </c>
      <c r="H344" s="258">
        <v>32</v>
      </c>
      <c r="I344" s="259"/>
      <c r="J344" s="260">
        <f>ROUND(I344*H344,2)</f>
        <v>0</v>
      </c>
      <c r="K344" s="256" t="s">
        <v>1</v>
      </c>
      <c r="L344" s="42"/>
      <c r="M344" s="261" t="s">
        <v>1</v>
      </c>
      <c r="N344" s="262" t="s">
        <v>41</v>
      </c>
      <c r="O344" s="88"/>
      <c r="P344" s="263">
        <f>O344*H344</f>
        <v>0</v>
      </c>
      <c r="Q344" s="263">
        <v>0.00158</v>
      </c>
      <c r="R344" s="263">
        <f>Q344*H344</f>
        <v>0.05056</v>
      </c>
      <c r="S344" s="263">
        <v>0</v>
      </c>
      <c r="T344" s="264">
        <f>S344*H344</f>
        <v>0</v>
      </c>
      <c r="AR344" s="265" t="s">
        <v>301</v>
      </c>
      <c r="AT344" s="265" t="s">
        <v>193</v>
      </c>
      <c r="AU344" s="265" t="s">
        <v>85</v>
      </c>
      <c r="AY344" s="17" t="s">
        <v>190</v>
      </c>
      <c r="BE344" s="149">
        <f>IF(N344="základní",J344,0)</f>
        <v>0</v>
      </c>
      <c r="BF344" s="149">
        <f>IF(N344="snížená",J344,0)</f>
        <v>0</v>
      </c>
      <c r="BG344" s="149">
        <f>IF(N344="zákl. přenesená",J344,0)</f>
        <v>0</v>
      </c>
      <c r="BH344" s="149">
        <f>IF(N344="sníž. přenesená",J344,0)</f>
        <v>0</v>
      </c>
      <c r="BI344" s="149">
        <f>IF(N344="nulová",J344,0)</f>
        <v>0</v>
      </c>
      <c r="BJ344" s="17" t="s">
        <v>83</v>
      </c>
      <c r="BK344" s="149">
        <f>ROUND(I344*H344,2)</f>
        <v>0</v>
      </c>
      <c r="BL344" s="17" t="s">
        <v>301</v>
      </c>
      <c r="BM344" s="265" t="s">
        <v>453</v>
      </c>
    </row>
    <row r="345" spans="2:51" s="13" customFormat="1" ht="12">
      <c r="B345" s="277"/>
      <c r="C345" s="278"/>
      <c r="D345" s="268" t="s">
        <v>199</v>
      </c>
      <c r="E345" s="279" t="s">
        <v>1</v>
      </c>
      <c r="F345" s="280" t="s">
        <v>416</v>
      </c>
      <c r="G345" s="278"/>
      <c r="H345" s="281">
        <v>12</v>
      </c>
      <c r="I345" s="282"/>
      <c r="J345" s="278"/>
      <c r="K345" s="278"/>
      <c r="L345" s="283"/>
      <c r="M345" s="284"/>
      <c r="N345" s="285"/>
      <c r="O345" s="285"/>
      <c r="P345" s="285"/>
      <c r="Q345" s="285"/>
      <c r="R345" s="285"/>
      <c r="S345" s="285"/>
      <c r="T345" s="286"/>
      <c r="AT345" s="287" t="s">
        <v>199</v>
      </c>
      <c r="AU345" s="287" t="s">
        <v>85</v>
      </c>
      <c r="AV345" s="13" t="s">
        <v>85</v>
      </c>
      <c r="AW345" s="13" t="s">
        <v>31</v>
      </c>
      <c r="AX345" s="13" t="s">
        <v>76</v>
      </c>
      <c r="AY345" s="287" t="s">
        <v>190</v>
      </c>
    </row>
    <row r="346" spans="2:51" s="13" customFormat="1" ht="12">
      <c r="B346" s="277"/>
      <c r="C346" s="278"/>
      <c r="D346" s="268" t="s">
        <v>199</v>
      </c>
      <c r="E346" s="279" t="s">
        <v>1</v>
      </c>
      <c r="F346" s="280" t="s">
        <v>417</v>
      </c>
      <c r="G346" s="278"/>
      <c r="H346" s="281">
        <v>20</v>
      </c>
      <c r="I346" s="282"/>
      <c r="J346" s="278"/>
      <c r="K346" s="278"/>
      <c r="L346" s="283"/>
      <c r="M346" s="284"/>
      <c r="N346" s="285"/>
      <c r="O346" s="285"/>
      <c r="P346" s="285"/>
      <c r="Q346" s="285"/>
      <c r="R346" s="285"/>
      <c r="S346" s="285"/>
      <c r="T346" s="286"/>
      <c r="AT346" s="287" t="s">
        <v>199</v>
      </c>
      <c r="AU346" s="287" t="s">
        <v>85</v>
      </c>
      <c r="AV346" s="13" t="s">
        <v>85</v>
      </c>
      <c r="AW346" s="13" t="s">
        <v>31</v>
      </c>
      <c r="AX346" s="13" t="s">
        <v>76</v>
      </c>
      <c r="AY346" s="287" t="s">
        <v>190</v>
      </c>
    </row>
    <row r="347" spans="2:51" s="14" customFormat="1" ht="12">
      <c r="B347" s="288"/>
      <c r="C347" s="289"/>
      <c r="D347" s="268" t="s">
        <v>199</v>
      </c>
      <c r="E347" s="290" t="s">
        <v>1</v>
      </c>
      <c r="F347" s="291" t="s">
        <v>205</v>
      </c>
      <c r="G347" s="289"/>
      <c r="H347" s="292">
        <v>32</v>
      </c>
      <c r="I347" s="293"/>
      <c r="J347" s="289"/>
      <c r="K347" s="289"/>
      <c r="L347" s="294"/>
      <c r="M347" s="295"/>
      <c r="N347" s="296"/>
      <c r="O347" s="296"/>
      <c r="P347" s="296"/>
      <c r="Q347" s="296"/>
      <c r="R347" s="296"/>
      <c r="S347" s="296"/>
      <c r="T347" s="297"/>
      <c r="AT347" s="298" t="s">
        <v>199</v>
      </c>
      <c r="AU347" s="298" t="s">
        <v>85</v>
      </c>
      <c r="AV347" s="14" t="s">
        <v>197</v>
      </c>
      <c r="AW347" s="14" t="s">
        <v>31</v>
      </c>
      <c r="AX347" s="14" t="s">
        <v>83</v>
      </c>
      <c r="AY347" s="298" t="s">
        <v>190</v>
      </c>
    </row>
    <row r="348" spans="2:65" s="1" customFormat="1" ht="24" customHeight="1">
      <c r="B348" s="40"/>
      <c r="C348" s="254" t="s">
        <v>454</v>
      </c>
      <c r="D348" s="254" t="s">
        <v>193</v>
      </c>
      <c r="E348" s="255" t="s">
        <v>455</v>
      </c>
      <c r="F348" s="256" t="s">
        <v>456</v>
      </c>
      <c r="G348" s="257" t="s">
        <v>296</v>
      </c>
      <c r="H348" s="258">
        <v>1.861</v>
      </c>
      <c r="I348" s="259"/>
      <c r="J348" s="260">
        <f>ROUND(I348*H348,2)</f>
        <v>0</v>
      </c>
      <c r="K348" s="256" t="s">
        <v>1</v>
      </c>
      <c r="L348" s="42"/>
      <c r="M348" s="261" t="s">
        <v>1</v>
      </c>
      <c r="N348" s="262" t="s">
        <v>41</v>
      </c>
      <c r="O348" s="88"/>
      <c r="P348" s="263">
        <f>O348*H348</f>
        <v>0</v>
      </c>
      <c r="Q348" s="263">
        <v>0</v>
      </c>
      <c r="R348" s="263">
        <f>Q348*H348</f>
        <v>0</v>
      </c>
      <c r="S348" s="263">
        <v>0</v>
      </c>
      <c r="T348" s="264">
        <f>S348*H348</f>
        <v>0</v>
      </c>
      <c r="AR348" s="265" t="s">
        <v>301</v>
      </c>
      <c r="AT348" s="265" t="s">
        <v>193</v>
      </c>
      <c r="AU348" s="265" t="s">
        <v>85</v>
      </c>
      <c r="AY348" s="17" t="s">
        <v>190</v>
      </c>
      <c r="BE348" s="149">
        <f>IF(N348="základní",J348,0)</f>
        <v>0</v>
      </c>
      <c r="BF348" s="149">
        <f>IF(N348="snížená",J348,0)</f>
        <v>0</v>
      </c>
      <c r="BG348" s="149">
        <f>IF(N348="zákl. přenesená",J348,0)</f>
        <v>0</v>
      </c>
      <c r="BH348" s="149">
        <f>IF(N348="sníž. přenesená",J348,0)</f>
        <v>0</v>
      </c>
      <c r="BI348" s="149">
        <f>IF(N348="nulová",J348,0)</f>
        <v>0</v>
      </c>
      <c r="BJ348" s="17" t="s">
        <v>83</v>
      </c>
      <c r="BK348" s="149">
        <f>ROUND(I348*H348,2)</f>
        <v>0</v>
      </c>
      <c r="BL348" s="17" t="s">
        <v>301</v>
      </c>
      <c r="BM348" s="265" t="s">
        <v>457</v>
      </c>
    </row>
    <row r="349" spans="2:63" s="11" customFormat="1" ht="22.8" customHeight="1">
      <c r="B349" s="238"/>
      <c r="C349" s="239"/>
      <c r="D349" s="240" t="s">
        <v>75</v>
      </c>
      <c r="E349" s="252" t="s">
        <v>458</v>
      </c>
      <c r="F349" s="252" t="s">
        <v>459</v>
      </c>
      <c r="G349" s="239"/>
      <c r="H349" s="239"/>
      <c r="I349" s="242"/>
      <c r="J349" s="253">
        <f>BK349</f>
        <v>0</v>
      </c>
      <c r="K349" s="239"/>
      <c r="L349" s="244"/>
      <c r="M349" s="245"/>
      <c r="N349" s="246"/>
      <c r="O349" s="246"/>
      <c r="P349" s="247">
        <f>SUM(P350:P381)</f>
        <v>0</v>
      </c>
      <c r="Q349" s="246"/>
      <c r="R349" s="247">
        <f>SUM(R350:R381)</f>
        <v>0.09633119999999999</v>
      </c>
      <c r="S349" s="246"/>
      <c r="T349" s="248">
        <f>SUM(T350:T381)</f>
        <v>5.2472775</v>
      </c>
      <c r="AR349" s="249" t="s">
        <v>85</v>
      </c>
      <c r="AT349" s="250" t="s">
        <v>75</v>
      </c>
      <c r="AU349" s="250" t="s">
        <v>83</v>
      </c>
      <c r="AY349" s="249" t="s">
        <v>190</v>
      </c>
      <c r="BK349" s="251">
        <f>SUM(BK350:BK381)</f>
        <v>0</v>
      </c>
    </row>
    <row r="350" spans="2:65" s="1" customFormat="1" ht="16.5" customHeight="1">
      <c r="B350" s="40"/>
      <c r="C350" s="254" t="s">
        <v>460</v>
      </c>
      <c r="D350" s="254" t="s">
        <v>193</v>
      </c>
      <c r="E350" s="255" t="s">
        <v>461</v>
      </c>
      <c r="F350" s="256" t="s">
        <v>462</v>
      </c>
      <c r="G350" s="257" t="s">
        <v>267</v>
      </c>
      <c r="H350" s="258">
        <v>15</v>
      </c>
      <c r="I350" s="259"/>
      <c r="J350" s="260">
        <f>ROUND(I350*H350,2)</f>
        <v>0</v>
      </c>
      <c r="K350" s="256" t="s">
        <v>1</v>
      </c>
      <c r="L350" s="42"/>
      <c r="M350" s="261" t="s">
        <v>1</v>
      </c>
      <c r="N350" s="262" t="s">
        <v>41</v>
      </c>
      <c r="O350" s="88"/>
      <c r="P350" s="263">
        <f>O350*H350</f>
        <v>0</v>
      </c>
      <c r="Q350" s="263">
        <v>0</v>
      </c>
      <c r="R350" s="263">
        <f>Q350*H350</f>
        <v>0</v>
      </c>
      <c r="S350" s="263">
        <v>0</v>
      </c>
      <c r="T350" s="264">
        <f>S350*H350</f>
        <v>0</v>
      </c>
      <c r="AR350" s="265" t="s">
        <v>301</v>
      </c>
      <c r="AT350" s="265" t="s">
        <v>193</v>
      </c>
      <c r="AU350" s="265" t="s">
        <v>85</v>
      </c>
      <c r="AY350" s="17" t="s">
        <v>190</v>
      </c>
      <c r="BE350" s="149">
        <f>IF(N350="základní",J350,0)</f>
        <v>0</v>
      </c>
      <c r="BF350" s="149">
        <f>IF(N350="snížená",J350,0)</f>
        <v>0</v>
      </c>
      <c r="BG350" s="149">
        <f>IF(N350="zákl. přenesená",J350,0)</f>
        <v>0</v>
      </c>
      <c r="BH350" s="149">
        <f>IF(N350="sníž. přenesená",J350,0)</f>
        <v>0</v>
      </c>
      <c r="BI350" s="149">
        <f>IF(N350="nulová",J350,0)</f>
        <v>0</v>
      </c>
      <c r="BJ350" s="17" t="s">
        <v>83</v>
      </c>
      <c r="BK350" s="149">
        <f>ROUND(I350*H350,2)</f>
        <v>0</v>
      </c>
      <c r="BL350" s="17" t="s">
        <v>301</v>
      </c>
      <c r="BM350" s="265" t="s">
        <v>463</v>
      </c>
    </row>
    <row r="351" spans="2:65" s="1" customFormat="1" ht="24" customHeight="1">
      <c r="B351" s="40"/>
      <c r="C351" s="299" t="s">
        <v>464</v>
      </c>
      <c r="D351" s="299" t="s">
        <v>206</v>
      </c>
      <c r="E351" s="300" t="s">
        <v>465</v>
      </c>
      <c r="F351" s="301" t="s">
        <v>466</v>
      </c>
      <c r="G351" s="302" t="s">
        <v>267</v>
      </c>
      <c r="H351" s="303">
        <v>1</v>
      </c>
      <c r="I351" s="304"/>
      <c r="J351" s="305">
        <f>ROUND(I351*H351,2)</f>
        <v>0</v>
      </c>
      <c r="K351" s="301" t="s">
        <v>1</v>
      </c>
      <c r="L351" s="306"/>
      <c r="M351" s="307" t="s">
        <v>1</v>
      </c>
      <c r="N351" s="308" t="s">
        <v>41</v>
      </c>
      <c r="O351" s="88"/>
      <c r="P351" s="263">
        <f>O351*H351</f>
        <v>0</v>
      </c>
      <c r="Q351" s="263">
        <v>0.0105</v>
      </c>
      <c r="R351" s="263">
        <f>Q351*H351</f>
        <v>0.0105</v>
      </c>
      <c r="S351" s="263">
        <v>0</v>
      </c>
      <c r="T351" s="264">
        <f>S351*H351</f>
        <v>0</v>
      </c>
      <c r="AR351" s="265" t="s">
        <v>362</v>
      </c>
      <c r="AT351" s="265" t="s">
        <v>206</v>
      </c>
      <c r="AU351" s="265" t="s">
        <v>85</v>
      </c>
      <c r="AY351" s="17" t="s">
        <v>190</v>
      </c>
      <c r="BE351" s="149">
        <f>IF(N351="základní",J351,0)</f>
        <v>0</v>
      </c>
      <c r="BF351" s="149">
        <f>IF(N351="snížená",J351,0)</f>
        <v>0</v>
      </c>
      <c r="BG351" s="149">
        <f>IF(N351="zákl. přenesená",J351,0)</f>
        <v>0</v>
      </c>
      <c r="BH351" s="149">
        <f>IF(N351="sníž. přenesená",J351,0)</f>
        <v>0</v>
      </c>
      <c r="BI351" s="149">
        <f>IF(N351="nulová",J351,0)</f>
        <v>0</v>
      </c>
      <c r="BJ351" s="17" t="s">
        <v>83</v>
      </c>
      <c r="BK351" s="149">
        <f>ROUND(I351*H351,2)</f>
        <v>0</v>
      </c>
      <c r="BL351" s="17" t="s">
        <v>301</v>
      </c>
      <c r="BM351" s="265" t="s">
        <v>467</v>
      </c>
    </row>
    <row r="352" spans="2:65" s="1" customFormat="1" ht="16.5" customHeight="1">
      <c r="B352" s="40"/>
      <c r="C352" s="254" t="s">
        <v>468</v>
      </c>
      <c r="D352" s="254" t="s">
        <v>193</v>
      </c>
      <c r="E352" s="255" t="s">
        <v>469</v>
      </c>
      <c r="F352" s="256" t="s">
        <v>470</v>
      </c>
      <c r="G352" s="257" t="s">
        <v>196</v>
      </c>
      <c r="H352" s="258">
        <v>552.345</v>
      </c>
      <c r="I352" s="259"/>
      <c r="J352" s="260">
        <f>ROUND(I352*H352,2)</f>
        <v>0</v>
      </c>
      <c r="K352" s="256" t="s">
        <v>1</v>
      </c>
      <c r="L352" s="42"/>
      <c r="M352" s="261" t="s">
        <v>1</v>
      </c>
      <c r="N352" s="262" t="s">
        <v>41</v>
      </c>
      <c r="O352" s="88"/>
      <c r="P352" s="263">
        <f>O352*H352</f>
        <v>0</v>
      </c>
      <c r="Q352" s="263">
        <v>0</v>
      </c>
      <c r="R352" s="263">
        <f>Q352*H352</f>
        <v>0</v>
      </c>
      <c r="S352" s="263">
        <v>0.0095</v>
      </c>
      <c r="T352" s="264">
        <f>S352*H352</f>
        <v>5.2472775</v>
      </c>
      <c r="AR352" s="265" t="s">
        <v>301</v>
      </c>
      <c r="AT352" s="265" t="s">
        <v>193</v>
      </c>
      <c r="AU352" s="265" t="s">
        <v>85</v>
      </c>
      <c r="AY352" s="17" t="s">
        <v>190</v>
      </c>
      <c r="BE352" s="149">
        <f>IF(N352="základní",J352,0)</f>
        <v>0</v>
      </c>
      <c r="BF352" s="149">
        <f>IF(N352="snížená",J352,0)</f>
        <v>0</v>
      </c>
      <c r="BG352" s="149">
        <f>IF(N352="zákl. přenesená",J352,0)</f>
        <v>0</v>
      </c>
      <c r="BH352" s="149">
        <f>IF(N352="sníž. přenesená",J352,0)</f>
        <v>0</v>
      </c>
      <c r="BI352" s="149">
        <f>IF(N352="nulová",J352,0)</f>
        <v>0</v>
      </c>
      <c r="BJ352" s="17" t="s">
        <v>83</v>
      </c>
      <c r="BK352" s="149">
        <f>ROUND(I352*H352,2)</f>
        <v>0</v>
      </c>
      <c r="BL352" s="17" t="s">
        <v>301</v>
      </c>
      <c r="BM352" s="265" t="s">
        <v>471</v>
      </c>
    </row>
    <row r="353" spans="2:51" s="12" customFormat="1" ht="12">
      <c r="B353" s="266"/>
      <c r="C353" s="267"/>
      <c r="D353" s="268" t="s">
        <v>199</v>
      </c>
      <c r="E353" s="269" t="s">
        <v>1</v>
      </c>
      <c r="F353" s="270" t="s">
        <v>334</v>
      </c>
      <c r="G353" s="267"/>
      <c r="H353" s="269" t="s">
        <v>1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AT353" s="276" t="s">
        <v>199</v>
      </c>
      <c r="AU353" s="276" t="s">
        <v>85</v>
      </c>
      <c r="AV353" s="12" t="s">
        <v>83</v>
      </c>
      <c r="AW353" s="12" t="s">
        <v>31</v>
      </c>
      <c r="AX353" s="12" t="s">
        <v>76</v>
      </c>
      <c r="AY353" s="276" t="s">
        <v>190</v>
      </c>
    </row>
    <row r="354" spans="2:51" s="13" customFormat="1" ht="12">
      <c r="B354" s="277"/>
      <c r="C354" s="278"/>
      <c r="D354" s="268" t="s">
        <v>199</v>
      </c>
      <c r="E354" s="279" t="s">
        <v>1</v>
      </c>
      <c r="F354" s="280" t="s">
        <v>335</v>
      </c>
      <c r="G354" s="278"/>
      <c r="H354" s="281">
        <v>155.356</v>
      </c>
      <c r="I354" s="282"/>
      <c r="J354" s="278"/>
      <c r="K354" s="278"/>
      <c r="L354" s="283"/>
      <c r="M354" s="284"/>
      <c r="N354" s="285"/>
      <c r="O354" s="285"/>
      <c r="P354" s="285"/>
      <c r="Q354" s="285"/>
      <c r="R354" s="285"/>
      <c r="S354" s="285"/>
      <c r="T354" s="286"/>
      <c r="AT354" s="287" t="s">
        <v>199</v>
      </c>
      <c r="AU354" s="287" t="s">
        <v>85</v>
      </c>
      <c r="AV354" s="13" t="s">
        <v>85</v>
      </c>
      <c r="AW354" s="13" t="s">
        <v>31</v>
      </c>
      <c r="AX354" s="13" t="s">
        <v>76</v>
      </c>
      <c r="AY354" s="287" t="s">
        <v>190</v>
      </c>
    </row>
    <row r="355" spans="2:51" s="15" customFormat="1" ht="12">
      <c r="B355" s="309"/>
      <c r="C355" s="310"/>
      <c r="D355" s="268" t="s">
        <v>199</v>
      </c>
      <c r="E355" s="311" t="s">
        <v>1</v>
      </c>
      <c r="F355" s="312" t="s">
        <v>247</v>
      </c>
      <c r="G355" s="310"/>
      <c r="H355" s="313">
        <v>155.356</v>
      </c>
      <c r="I355" s="314"/>
      <c r="J355" s="310"/>
      <c r="K355" s="310"/>
      <c r="L355" s="315"/>
      <c r="M355" s="316"/>
      <c r="N355" s="317"/>
      <c r="O355" s="317"/>
      <c r="P355" s="317"/>
      <c r="Q355" s="317"/>
      <c r="R355" s="317"/>
      <c r="S355" s="317"/>
      <c r="T355" s="318"/>
      <c r="AT355" s="319" t="s">
        <v>199</v>
      </c>
      <c r="AU355" s="319" t="s">
        <v>85</v>
      </c>
      <c r="AV355" s="15" t="s">
        <v>120</v>
      </c>
      <c r="AW355" s="15" t="s">
        <v>31</v>
      </c>
      <c r="AX355" s="15" t="s">
        <v>76</v>
      </c>
      <c r="AY355" s="319" t="s">
        <v>190</v>
      </c>
    </row>
    <row r="356" spans="2:51" s="12" customFormat="1" ht="12">
      <c r="B356" s="266"/>
      <c r="C356" s="267"/>
      <c r="D356" s="268" t="s">
        <v>199</v>
      </c>
      <c r="E356" s="269" t="s">
        <v>1</v>
      </c>
      <c r="F356" s="270" t="s">
        <v>336</v>
      </c>
      <c r="G356" s="267"/>
      <c r="H356" s="269" t="s">
        <v>1</v>
      </c>
      <c r="I356" s="271"/>
      <c r="J356" s="267"/>
      <c r="K356" s="267"/>
      <c r="L356" s="272"/>
      <c r="M356" s="273"/>
      <c r="N356" s="274"/>
      <c r="O356" s="274"/>
      <c r="P356" s="274"/>
      <c r="Q356" s="274"/>
      <c r="R356" s="274"/>
      <c r="S356" s="274"/>
      <c r="T356" s="275"/>
      <c r="AT356" s="276" t="s">
        <v>199</v>
      </c>
      <c r="AU356" s="276" t="s">
        <v>85</v>
      </c>
      <c r="AV356" s="12" t="s">
        <v>83</v>
      </c>
      <c r="AW356" s="12" t="s">
        <v>31</v>
      </c>
      <c r="AX356" s="12" t="s">
        <v>76</v>
      </c>
      <c r="AY356" s="276" t="s">
        <v>190</v>
      </c>
    </row>
    <row r="357" spans="2:51" s="13" customFormat="1" ht="12">
      <c r="B357" s="277"/>
      <c r="C357" s="278"/>
      <c r="D357" s="268" t="s">
        <v>199</v>
      </c>
      <c r="E357" s="279" t="s">
        <v>1</v>
      </c>
      <c r="F357" s="280" t="s">
        <v>337</v>
      </c>
      <c r="G357" s="278"/>
      <c r="H357" s="281">
        <v>460.915</v>
      </c>
      <c r="I357" s="282"/>
      <c r="J357" s="278"/>
      <c r="K357" s="278"/>
      <c r="L357" s="283"/>
      <c r="M357" s="284"/>
      <c r="N357" s="285"/>
      <c r="O357" s="285"/>
      <c r="P357" s="285"/>
      <c r="Q357" s="285"/>
      <c r="R357" s="285"/>
      <c r="S357" s="285"/>
      <c r="T357" s="286"/>
      <c r="AT357" s="287" t="s">
        <v>199</v>
      </c>
      <c r="AU357" s="287" t="s">
        <v>85</v>
      </c>
      <c r="AV357" s="13" t="s">
        <v>85</v>
      </c>
      <c r="AW357" s="13" t="s">
        <v>31</v>
      </c>
      <c r="AX357" s="13" t="s">
        <v>76</v>
      </c>
      <c r="AY357" s="287" t="s">
        <v>190</v>
      </c>
    </row>
    <row r="358" spans="2:51" s="13" customFormat="1" ht="12">
      <c r="B358" s="277"/>
      <c r="C358" s="278"/>
      <c r="D358" s="268" t="s">
        <v>199</v>
      </c>
      <c r="E358" s="279" t="s">
        <v>1</v>
      </c>
      <c r="F358" s="280" t="s">
        <v>338</v>
      </c>
      <c r="G358" s="278"/>
      <c r="H358" s="281">
        <v>-114.139</v>
      </c>
      <c r="I358" s="282"/>
      <c r="J358" s="278"/>
      <c r="K358" s="278"/>
      <c r="L358" s="283"/>
      <c r="M358" s="284"/>
      <c r="N358" s="285"/>
      <c r="O358" s="285"/>
      <c r="P358" s="285"/>
      <c r="Q358" s="285"/>
      <c r="R358" s="285"/>
      <c r="S358" s="285"/>
      <c r="T358" s="286"/>
      <c r="AT358" s="287" t="s">
        <v>199</v>
      </c>
      <c r="AU358" s="287" t="s">
        <v>85</v>
      </c>
      <c r="AV358" s="13" t="s">
        <v>85</v>
      </c>
      <c r="AW358" s="13" t="s">
        <v>31</v>
      </c>
      <c r="AX358" s="13" t="s">
        <v>76</v>
      </c>
      <c r="AY358" s="287" t="s">
        <v>190</v>
      </c>
    </row>
    <row r="359" spans="2:51" s="15" customFormat="1" ht="12">
      <c r="B359" s="309"/>
      <c r="C359" s="310"/>
      <c r="D359" s="268" t="s">
        <v>199</v>
      </c>
      <c r="E359" s="311" t="s">
        <v>1</v>
      </c>
      <c r="F359" s="312" t="s">
        <v>247</v>
      </c>
      <c r="G359" s="310"/>
      <c r="H359" s="313">
        <v>346.776</v>
      </c>
      <c r="I359" s="314"/>
      <c r="J359" s="310"/>
      <c r="K359" s="310"/>
      <c r="L359" s="315"/>
      <c r="M359" s="316"/>
      <c r="N359" s="317"/>
      <c r="O359" s="317"/>
      <c r="P359" s="317"/>
      <c r="Q359" s="317"/>
      <c r="R359" s="317"/>
      <c r="S359" s="317"/>
      <c r="T359" s="318"/>
      <c r="AT359" s="319" t="s">
        <v>199</v>
      </c>
      <c r="AU359" s="319" t="s">
        <v>85</v>
      </c>
      <c r="AV359" s="15" t="s">
        <v>120</v>
      </c>
      <c r="AW359" s="15" t="s">
        <v>31</v>
      </c>
      <c r="AX359" s="15" t="s">
        <v>76</v>
      </c>
      <c r="AY359" s="319" t="s">
        <v>190</v>
      </c>
    </row>
    <row r="360" spans="2:51" s="13" customFormat="1" ht="12">
      <c r="B360" s="277"/>
      <c r="C360" s="278"/>
      <c r="D360" s="268" t="s">
        <v>199</v>
      </c>
      <c r="E360" s="279" t="s">
        <v>1</v>
      </c>
      <c r="F360" s="280" t="s">
        <v>339</v>
      </c>
      <c r="G360" s="278"/>
      <c r="H360" s="281">
        <v>50.213</v>
      </c>
      <c r="I360" s="282"/>
      <c r="J360" s="278"/>
      <c r="K360" s="278"/>
      <c r="L360" s="283"/>
      <c r="M360" s="284"/>
      <c r="N360" s="285"/>
      <c r="O360" s="285"/>
      <c r="P360" s="285"/>
      <c r="Q360" s="285"/>
      <c r="R360" s="285"/>
      <c r="S360" s="285"/>
      <c r="T360" s="286"/>
      <c r="AT360" s="287" t="s">
        <v>199</v>
      </c>
      <c r="AU360" s="287" t="s">
        <v>85</v>
      </c>
      <c r="AV360" s="13" t="s">
        <v>85</v>
      </c>
      <c r="AW360" s="13" t="s">
        <v>31</v>
      </c>
      <c r="AX360" s="13" t="s">
        <v>76</v>
      </c>
      <c r="AY360" s="287" t="s">
        <v>190</v>
      </c>
    </row>
    <row r="361" spans="2:51" s="14" customFormat="1" ht="12">
      <c r="B361" s="288"/>
      <c r="C361" s="289"/>
      <c r="D361" s="268" t="s">
        <v>199</v>
      </c>
      <c r="E361" s="290" t="s">
        <v>1</v>
      </c>
      <c r="F361" s="291" t="s">
        <v>205</v>
      </c>
      <c r="G361" s="289"/>
      <c r="H361" s="292">
        <v>552.3449999999999</v>
      </c>
      <c r="I361" s="293"/>
      <c r="J361" s="289"/>
      <c r="K361" s="289"/>
      <c r="L361" s="294"/>
      <c r="M361" s="295"/>
      <c r="N361" s="296"/>
      <c r="O361" s="296"/>
      <c r="P361" s="296"/>
      <c r="Q361" s="296"/>
      <c r="R361" s="296"/>
      <c r="S361" s="296"/>
      <c r="T361" s="297"/>
      <c r="AT361" s="298" t="s">
        <v>199</v>
      </c>
      <c r="AU361" s="298" t="s">
        <v>85</v>
      </c>
      <c r="AV361" s="14" t="s">
        <v>197</v>
      </c>
      <c r="AW361" s="14" t="s">
        <v>31</v>
      </c>
      <c r="AX361" s="14" t="s">
        <v>83</v>
      </c>
      <c r="AY361" s="298" t="s">
        <v>190</v>
      </c>
    </row>
    <row r="362" spans="2:65" s="1" customFormat="1" ht="24" customHeight="1">
      <c r="B362" s="40"/>
      <c r="C362" s="254" t="s">
        <v>472</v>
      </c>
      <c r="D362" s="254" t="s">
        <v>193</v>
      </c>
      <c r="E362" s="255" t="s">
        <v>473</v>
      </c>
      <c r="F362" s="256" t="s">
        <v>474</v>
      </c>
      <c r="G362" s="257" t="s">
        <v>361</v>
      </c>
      <c r="H362" s="258">
        <v>59.68</v>
      </c>
      <c r="I362" s="259"/>
      <c r="J362" s="260">
        <f>ROUND(I362*H362,2)</f>
        <v>0</v>
      </c>
      <c r="K362" s="256" t="s">
        <v>1</v>
      </c>
      <c r="L362" s="42"/>
      <c r="M362" s="261" t="s">
        <v>1</v>
      </c>
      <c r="N362" s="262" t="s">
        <v>41</v>
      </c>
      <c r="O362" s="88"/>
      <c r="P362" s="263">
        <f>O362*H362</f>
        <v>0</v>
      </c>
      <c r="Q362" s="263">
        <v>0</v>
      </c>
      <c r="R362" s="263">
        <f>Q362*H362</f>
        <v>0</v>
      </c>
      <c r="S362" s="263">
        <v>0</v>
      </c>
      <c r="T362" s="264">
        <f>S362*H362</f>
        <v>0</v>
      </c>
      <c r="AR362" s="265" t="s">
        <v>301</v>
      </c>
      <c r="AT362" s="265" t="s">
        <v>193</v>
      </c>
      <c r="AU362" s="265" t="s">
        <v>85</v>
      </c>
      <c r="AY362" s="17" t="s">
        <v>190</v>
      </c>
      <c r="BE362" s="149">
        <f>IF(N362="základní",J362,0)</f>
        <v>0</v>
      </c>
      <c r="BF362" s="149">
        <f>IF(N362="snížená",J362,0)</f>
        <v>0</v>
      </c>
      <c r="BG362" s="149">
        <f>IF(N362="zákl. přenesená",J362,0)</f>
        <v>0</v>
      </c>
      <c r="BH362" s="149">
        <f>IF(N362="sníž. přenesená",J362,0)</f>
        <v>0</v>
      </c>
      <c r="BI362" s="149">
        <f>IF(N362="nulová",J362,0)</f>
        <v>0</v>
      </c>
      <c r="BJ362" s="17" t="s">
        <v>83</v>
      </c>
      <c r="BK362" s="149">
        <f>ROUND(I362*H362,2)</f>
        <v>0</v>
      </c>
      <c r="BL362" s="17" t="s">
        <v>301</v>
      </c>
      <c r="BM362" s="265" t="s">
        <v>475</v>
      </c>
    </row>
    <row r="363" spans="2:51" s="13" customFormat="1" ht="12">
      <c r="B363" s="277"/>
      <c r="C363" s="278"/>
      <c r="D363" s="268" t="s">
        <v>199</v>
      </c>
      <c r="E363" s="279" t="s">
        <v>1</v>
      </c>
      <c r="F363" s="280" t="s">
        <v>476</v>
      </c>
      <c r="G363" s="278"/>
      <c r="H363" s="281">
        <v>59.68</v>
      </c>
      <c r="I363" s="282"/>
      <c r="J363" s="278"/>
      <c r="K363" s="278"/>
      <c r="L363" s="283"/>
      <c r="M363" s="284"/>
      <c r="N363" s="285"/>
      <c r="O363" s="285"/>
      <c r="P363" s="285"/>
      <c r="Q363" s="285"/>
      <c r="R363" s="285"/>
      <c r="S363" s="285"/>
      <c r="T363" s="286"/>
      <c r="AT363" s="287" t="s">
        <v>199</v>
      </c>
      <c r="AU363" s="287" t="s">
        <v>85</v>
      </c>
      <c r="AV363" s="13" t="s">
        <v>85</v>
      </c>
      <c r="AW363" s="13" t="s">
        <v>31</v>
      </c>
      <c r="AX363" s="13" t="s">
        <v>76</v>
      </c>
      <c r="AY363" s="287" t="s">
        <v>190</v>
      </c>
    </row>
    <row r="364" spans="2:51" s="14" customFormat="1" ht="12">
      <c r="B364" s="288"/>
      <c r="C364" s="289"/>
      <c r="D364" s="268" t="s">
        <v>199</v>
      </c>
      <c r="E364" s="290" t="s">
        <v>1</v>
      </c>
      <c r="F364" s="291" t="s">
        <v>205</v>
      </c>
      <c r="G364" s="289"/>
      <c r="H364" s="292">
        <v>59.68</v>
      </c>
      <c r="I364" s="293"/>
      <c r="J364" s="289"/>
      <c r="K364" s="289"/>
      <c r="L364" s="294"/>
      <c r="M364" s="295"/>
      <c r="N364" s="296"/>
      <c r="O364" s="296"/>
      <c r="P364" s="296"/>
      <c r="Q364" s="296"/>
      <c r="R364" s="296"/>
      <c r="S364" s="296"/>
      <c r="T364" s="297"/>
      <c r="AT364" s="298" t="s">
        <v>199</v>
      </c>
      <c r="AU364" s="298" t="s">
        <v>85</v>
      </c>
      <c r="AV364" s="14" t="s">
        <v>197</v>
      </c>
      <c r="AW364" s="14" t="s">
        <v>31</v>
      </c>
      <c r="AX364" s="14" t="s">
        <v>83</v>
      </c>
      <c r="AY364" s="298" t="s">
        <v>190</v>
      </c>
    </row>
    <row r="365" spans="2:65" s="1" customFormat="1" ht="24" customHeight="1">
      <c r="B365" s="40"/>
      <c r="C365" s="254" t="s">
        <v>477</v>
      </c>
      <c r="D365" s="254" t="s">
        <v>193</v>
      </c>
      <c r="E365" s="255" t="s">
        <v>478</v>
      </c>
      <c r="F365" s="256" t="s">
        <v>479</v>
      </c>
      <c r="G365" s="257" t="s">
        <v>196</v>
      </c>
      <c r="H365" s="258">
        <v>557.345</v>
      </c>
      <c r="I365" s="259"/>
      <c r="J365" s="260">
        <f>ROUND(I365*H365,2)</f>
        <v>0</v>
      </c>
      <c r="K365" s="256" t="s">
        <v>1</v>
      </c>
      <c r="L365" s="42"/>
      <c r="M365" s="261" t="s">
        <v>1</v>
      </c>
      <c r="N365" s="262" t="s">
        <v>41</v>
      </c>
      <c r="O365" s="88"/>
      <c r="P365" s="263">
        <f>O365*H365</f>
        <v>0</v>
      </c>
      <c r="Q365" s="263">
        <v>0</v>
      </c>
      <c r="R365" s="263">
        <f>Q365*H365</f>
        <v>0</v>
      </c>
      <c r="S365" s="263">
        <v>0</v>
      </c>
      <c r="T365" s="264">
        <f>S365*H365</f>
        <v>0</v>
      </c>
      <c r="AR365" s="265" t="s">
        <v>301</v>
      </c>
      <c r="AT365" s="265" t="s">
        <v>193</v>
      </c>
      <c r="AU365" s="265" t="s">
        <v>85</v>
      </c>
      <c r="AY365" s="17" t="s">
        <v>190</v>
      </c>
      <c r="BE365" s="149">
        <f>IF(N365="základní",J365,0)</f>
        <v>0</v>
      </c>
      <c r="BF365" s="149">
        <f>IF(N365="snížená",J365,0)</f>
        <v>0</v>
      </c>
      <c r="BG365" s="149">
        <f>IF(N365="zákl. přenesená",J365,0)</f>
        <v>0</v>
      </c>
      <c r="BH365" s="149">
        <f>IF(N365="sníž. přenesená",J365,0)</f>
        <v>0</v>
      </c>
      <c r="BI365" s="149">
        <f>IF(N365="nulová",J365,0)</f>
        <v>0</v>
      </c>
      <c r="BJ365" s="17" t="s">
        <v>83</v>
      </c>
      <c r="BK365" s="149">
        <f>ROUND(I365*H365,2)</f>
        <v>0</v>
      </c>
      <c r="BL365" s="17" t="s">
        <v>301</v>
      </c>
      <c r="BM365" s="265" t="s">
        <v>480</v>
      </c>
    </row>
    <row r="366" spans="2:51" s="12" customFormat="1" ht="12">
      <c r="B366" s="266"/>
      <c r="C366" s="267"/>
      <c r="D366" s="268" t="s">
        <v>199</v>
      </c>
      <c r="E366" s="269" t="s">
        <v>1</v>
      </c>
      <c r="F366" s="270" t="s">
        <v>334</v>
      </c>
      <c r="G366" s="267"/>
      <c r="H366" s="269" t="s">
        <v>1</v>
      </c>
      <c r="I366" s="271"/>
      <c r="J366" s="267"/>
      <c r="K366" s="267"/>
      <c r="L366" s="272"/>
      <c r="M366" s="273"/>
      <c r="N366" s="274"/>
      <c r="O366" s="274"/>
      <c r="P366" s="274"/>
      <c r="Q366" s="274"/>
      <c r="R366" s="274"/>
      <c r="S366" s="274"/>
      <c r="T366" s="275"/>
      <c r="AT366" s="276" t="s">
        <v>199</v>
      </c>
      <c r="AU366" s="276" t="s">
        <v>85</v>
      </c>
      <c r="AV366" s="12" t="s">
        <v>83</v>
      </c>
      <c r="AW366" s="12" t="s">
        <v>31</v>
      </c>
      <c r="AX366" s="12" t="s">
        <v>76</v>
      </c>
      <c r="AY366" s="276" t="s">
        <v>190</v>
      </c>
    </row>
    <row r="367" spans="2:51" s="13" customFormat="1" ht="12">
      <c r="B367" s="277"/>
      <c r="C367" s="278"/>
      <c r="D367" s="268" t="s">
        <v>199</v>
      </c>
      <c r="E367" s="279" t="s">
        <v>1</v>
      </c>
      <c r="F367" s="280" t="s">
        <v>335</v>
      </c>
      <c r="G367" s="278"/>
      <c r="H367" s="281">
        <v>155.356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AT367" s="287" t="s">
        <v>199</v>
      </c>
      <c r="AU367" s="287" t="s">
        <v>85</v>
      </c>
      <c r="AV367" s="13" t="s">
        <v>85</v>
      </c>
      <c r="AW367" s="13" t="s">
        <v>31</v>
      </c>
      <c r="AX367" s="13" t="s">
        <v>76</v>
      </c>
      <c r="AY367" s="287" t="s">
        <v>190</v>
      </c>
    </row>
    <row r="368" spans="2:51" s="15" customFormat="1" ht="12">
      <c r="B368" s="309"/>
      <c r="C368" s="310"/>
      <c r="D368" s="268" t="s">
        <v>199</v>
      </c>
      <c r="E368" s="311" t="s">
        <v>1</v>
      </c>
      <c r="F368" s="312" t="s">
        <v>247</v>
      </c>
      <c r="G368" s="310"/>
      <c r="H368" s="313">
        <v>155.356</v>
      </c>
      <c r="I368" s="314"/>
      <c r="J368" s="310"/>
      <c r="K368" s="310"/>
      <c r="L368" s="315"/>
      <c r="M368" s="316"/>
      <c r="N368" s="317"/>
      <c r="O368" s="317"/>
      <c r="P368" s="317"/>
      <c r="Q368" s="317"/>
      <c r="R368" s="317"/>
      <c r="S368" s="317"/>
      <c r="T368" s="318"/>
      <c r="AT368" s="319" t="s">
        <v>199</v>
      </c>
      <c r="AU368" s="319" t="s">
        <v>85</v>
      </c>
      <c r="AV368" s="15" t="s">
        <v>120</v>
      </c>
      <c r="AW368" s="15" t="s">
        <v>31</v>
      </c>
      <c r="AX368" s="15" t="s">
        <v>76</v>
      </c>
      <c r="AY368" s="319" t="s">
        <v>190</v>
      </c>
    </row>
    <row r="369" spans="2:51" s="12" customFormat="1" ht="12">
      <c r="B369" s="266"/>
      <c r="C369" s="267"/>
      <c r="D369" s="268" t="s">
        <v>199</v>
      </c>
      <c r="E369" s="269" t="s">
        <v>1</v>
      </c>
      <c r="F369" s="270" t="s">
        <v>336</v>
      </c>
      <c r="G369" s="267"/>
      <c r="H369" s="269" t="s">
        <v>1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AT369" s="276" t="s">
        <v>199</v>
      </c>
      <c r="AU369" s="276" t="s">
        <v>85</v>
      </c>
      <c r="AV369" s="12" t="s">
        <v>83</v>
      </c>
      <c r="AW369" s="12" t="s">
        <v>31</v>
      </c>
      <c r="AX369" s="12" t="s">
        <v>76</v>
      </c>
      <c r="AY369" s="276" t="s">
        <v>190</v>
      </c>
    </row>
    <row r="370" spans="2:51" s="13" customFormat="1" ht="12">
      <c r="B370" s="277"/>
      <c r="C370" s="278"/>
      <c r="D370" s="268" t="s">
        <v>199</v>
      </c>
      <c r="E370" s="279" t="s">
        <v>1</v>
      </c>
      <c r="F370" s="280" t="s">
        <v>337</v>
      </c>
      <c r="G370" s="278"/>
      <c r="H370" s="281">
        <v>460.915</v>
      </c>
      <c r="I370" s="282"/>
      <c r="J370" s="278"/>
      <c r="K370" s="278"/>
      <c r="L370" s="283"/>
      <c r="M370" s="284"/>
      <c r="N370" s="285"/>
      <c r="O370" s="285"/>
      <c r="P370" s="285"/>
      <c r="Q370" s="285"/>
      <c r="R370" s="285"/>
      <c r="S370" s="285"/>
      <c r="T370" s="286"/>
      <c r="AT370" s="287" t="s">
        <v>199</v>
      </c>
      <c r="AU370" s="287" t="s">
        <v>85</v>
      </c>
      <c r="AV370" s="13" t="s">
        <v>85</v>
      </c>
      <c r="AW370" s="13" t="s">
        <v>31</v>
      </c>
      <c r="AX370" s="13" t="s">
        <v>76</v>
      </c>
      <c r="AY370" s="287" t="s">
        <v>190</v>
      </c>
    </row>
    <row r="371" spans="2:51" s="13" customFormat="1" ht="12">
      <c r="B371" s="277"/>
      <c r="C371" s="278"/>
      <c r="D371" s="268" t="s">
        <v>199</v>
      </c>
      <c r="E371" s="279" t="s">
        <v>1</v>
      </c>
      <c r="F371" s="280" t="s">
        <v>338</v>
      </c>
      <c r="G371" s="278"/>
      <c r="H371" s="281">
        <v>-114.139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AT371" s="287" t="s">
        <v>199</v>
      </c>
      <c r="AU371" s="287" t="s">
        <v>85</v>
      </c>
      <c r="AV371" s="13" t="s">
        <v>85</v>
      </c>
      <c r="AW371" s="13" t="s">
        <v>31</v>
      </c>
      <c r="AX371" s="13" t="s">
        <v>76</v>
      </c>
      <c r="AY371" s="287" t="s">
        <v>190</v>
      </c>
    </row>
    <row r="372" spans="2:51" s="15" customFormat="1" ht="12">
      <c r="B372" s="309"/>
      <c r="C372" s="310"/>
      <c r="D372" s="268" t="s">
        <v>199</v>
      </c>
      <c r="E372" s="311" t="s">
        <v>1</v>
      </c>
      <c r="F372" s="312" t="s">
        <v>247</v>
      </c>
      <c r="G372" s="310"/>
      <c r="H372" s="313">
        <v>346.776</v>
      </c>
      <c r="I372" s="314"/>
      <c r="J372" s="310"/>
      <c r="K372" s="310"/>
      <c r="L372" s="315"/>
      <c r="M372" s="316"/>
      <c r="N372" s="317"/>
      <c r="O372" s="317"/>
      <c r="P372" s="317"/>
      <c r="Q372" s="317"/>
      <c r="R372" s="317"/>
      <c r="S372" s="317"/>
      <c r="T372" s="318"/>
      <c r="AT372" s="319" t="s">
        <v>199</v>
      </c>
      <c r="AU372" s="319" t="s">
        <v>85</v>
      </c>
      <c r="AV372" s="15" t="s">
        <v>120</v>
      </c>
      <c r="AW372" s="15" t="s">
        <v>31</v>
      </c>
      <c r="AX372" s="15" t="s">
        <v>76</v>
      </c>
      <c r="AY372" s="319" t="s">
        <v>190</v>
      </c>
    </row>
    <row r="373" spans="2:51" s="13" customFormat="1" ht="12">
      <c r="B373" s="277"/>
      <c r="C373" s="278"/>
      <c r="D373" s="268" t="s">
        <v>199</v>
      </c>
      <c r="E373" s="279" t="s">
        <v>1</v>
      </c>
      <c r="F373" s="280" t="s">
        <v>339</v>
      </c>
      <c r="G373" s="278"/>
      <c r="H373" s="281">
        <v>50.213</v>
      </c>
      <c r="I373" s="282"/>
      <c r="J373" s="278"/>
      <c r="K373" s="278"/>
      <c r="L373" s="283"/>
      <c r="M373" s="284"/>
      <c r="N373" s="285"/>
      <c r="O373" s="285"/>
      <c r="P373" s="285"/>
      <c r="Q373" s="285"/>
      <c r="R373" s="285"/>
      <c r="S373" s="285"/>
      <c r="T373" s="286"/>
      <c r="AT373" s="287" t="s">
        <v>199</v>
      </c>
      <c r="AU373" s="287" t="s">
        <v>85</v>
      </c>
      <c r="AV373" s="13" t="s">
        <v>85</v>
      </c>
      <c r="AW373" s="13" t="s">
        <v>31</v>
      </c>
      <c r="AX373" s="13" t="s">
        <v>76</v>
      </c>
      <c r="AY373" s="287" t="s">
        <v>190</v>
      </c>
    </row>
    <row r="374" spans="2:51" s="12" customFormat="1" ht="12">
      <c r="B374" s="266"/>
      <c r="C374" s="267"/>
      <c r="D374" s="268" t="s">
        <v>199</v>
      </c>
      <c r="E374" s="269" t="s">
        <v>1</v>
      </c>
      <c r="F374" s="270" t="s">
        <v>422</v>
      </c>
      <c r="G374" s="267"/>
      <c r="H374" s="269" t="s">
        <v>1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AT374" s="276" t="s">
        <v>199</v>
      </c>
      <c r="AU374" s="276" t="s">
        <v>85</v>
      </c>
      <c r="AV374" s="12" t="s">
        <v>83</v>
      </c>
      <c r="AW374" s="12" t="s">
        <v>31</v>
      </c>
      <c r="AX374" s="12" t="s">
        <v>76</v>
      </c>
      <c r="AY374" s="276" t="s">
        <v>190</v>
      </c>
    </row>
    <row r="375" spans="2:51" s="13" customFormat="1" ht="12">
      <c r="B375" s="277"/>
      <c r="C375" s="278"/>
      <c r="D375" s="268" t="s">
        <v>199</v>
      </c>
      <c r="E375" s="279" t="s">
        <v>1</v>
      </c>
      <c r="F375" s="280" t="s">
        <v>423</v>
      </c>
      <c r="G375" s="278"/>
      <c r="H375" s="281">
        <v>5</v>
      </c>
      <c r="I375" s="282"/>
      <c r="J375" s="278"/>
      <c r="K375" s="278"/>
      <c r="L375" s="283"/>
      <c r="M375" s="284"/>
      <c r="N375" s="285"/>
      <c r="O375" s="285"/>
      <c r="P375" s="285"/>
      <c r="Q375" s="285"/>
      <c r="R375" s="285"/>
      <c r="S375" s="285"/>
      <c r="T375" s="286"/>
      <c r="AT375" s="287" t="s">
        <v>199</v>
      </c>
      <c r="AU375" s="287" t="s">
        <v>85</v>
      </c>
      <c r="AV375" s="13" t="s">
        <v>85</v>
      </c>
      <c r="AW375" s="13" t="s">
        <v>31</v>
      </c>
      <c r="AX375" s="13" t="s">
        <v>76</v>
      </c>
      <c r="AY375" s="287" t="s">
        <v>190</v>
      </c>
    </row>
    <row r="376" spans="2:51" s="15" customFormat="1" ht="12">
      <c r="B376" s="309"/>
      <c r="C376" s="310"/>
      <c r="D376" s="268" t="s">
        <v>199</v>
      </c>
      <c r="E376" s="311" t="s">
        <v>1</v>
      </c>
      <c r="F376" s="312" t="s">
        <v>247</v>
      </c>
      <c r="G376" s="310"/>
      <c r="H376" s="313">
        <v>55.213</v>
      </c>
      <c r="I376" s="314"/>
      <c r="J376" s="310"/>
      <c r="K376" s="310"/>
      <c r="L376" s="315"/>
      <c r="M376" s="316"/>
      <c r="N376" s="317"/>
      <c r="O376" s="317"/>
      <c r="P376" s="317"/>
      <c r="Q376" s="317"/>
      <c r="R376" s="317"/>
      <c r="S376" s="317"/>
      <c r="T376" s="318"/>
      <c r="AT376" s="319" t="s">
        <v>199</v>
      </c>
      <c r="AU376" s="319" t="s">
        <v>85</v>
      </c>
      <c r="AV376" s="15" t="s">
        <v>120</v>
      </c>
      <c r="AW376" s="15" t="s">
        <v>31</v>
      </c>
      <c r="AX376" s="15" t="s">
        <v>76</v>
      </c>
      <c r="AY376" s="319" t="s">
        <v>190</v>
      </c>
    </row>
    <row r="377" spans="2:51" s="14" customFormat="1" ht="12">
      <c r="B377" s="288"/>
      <c r="C377" s="289"/>
      <c r="D377" s="268" t="s">
        <v>199</v>
      </c>
      <c r="E377" s="290" t="s">
        <v>1</v>
      </c>
      <c r="F377" s="291" t="s">
        <v>205</v>
      </c>
      <c r="G377" s="289"/>
      <c r="H377" s="292">
        <v>557.3449999999999</v>
      </c>
      <c r="I377" s="293"/>
      <c r="J377" s="289"/>
      <c r="K377" s="289"/>
      <c r="L377" s="294"/>
      <c r="M377" s="295"/>
      <c r="N377" s="296"/>
      <c r="O377" s="296"/>
      <c r="P377" s="296"/>
      <c r="Q377" s="296"/>
      <c r="R377" s="296"/>
      <c r="S377" s="296"/>
      <c r="T377" s="297"/>
      <c r="AT377" s="298" t="s">
        <v>199</v>
      </c>
      <c r="AU377" s="298" t="s">
        <v>85</v>
      </c>
      <c r="AV377" s="14" t="s">
        <v>197</v>
      </c>
      <c r="AW377" s="14" t="s">
        <v>31</v>
      </c>
      <c r="AX377" s="14" t="s">
        <v>83</v>
      </c>
      <c r="AY377" s="298" t="s">
        <v>190</v>
      </c>
    </row>
    <row r="378" spans="2:65" s="1" customFormat="1" ht="36" customHeight="1">
      <c r="B378" s="40"/>
      <c r="C378" s="299" t="s">
        <v>481</v>
      </c>
      <c r="D378" s="299" t="s">
        <v>206</v>
      </c>
      <c r="E378" s="300" t="s">
        <v>482</v>
      </c>
      <c r="F378" s="301" t="s">
        <v>483</v>
      </c>
      <c r="G378" s="302" t="s">
        <v>196</v>
      </c>
      <c r="H378" s="303">
        <v>613.08</v>
      </c>
      <c r="I378" s="304"/>
      <c r="J378" s="305">
        <f>ROUND(I378*H378,2)</f>
        <v>0</v>
      </c>
      <c r="K378" s="301" t="s">
        <v>1</v>
      </c>
      <c r="L378" s="306"/>
      <c r="M378" s="307" t="s">
        <v>1</v>
      </c>
      <c r="N378" s="308" t="s">
        <v>41</v>
      </c>
      <c r="O378" s="88"/>
      <c r="P378" s="263">
        <f>O378*H378</f>
        <v>0</v>
      </c>
      <c r="Q378" s="263">
        <v>0.00014</v>
      </c>
      <c r="R378" s="263">
        <f>Q378*H378</f>
        <v>0.0858312</v>
      </c>
      <c r="S378" s="263">
        <v>0</v>
      </c>
      <c r="T378" s="264">
        <f>S378*H378</f>
        <v>0</v>
      </c>
      <c r="AR378" s="265" t="s">
        <v>362</v>
      </c>
      <c r="AT378" s="265" t="s">
        <v>206</v>
      </c>
      <c r="AU378" s="265" t="s">
        <v>85</v>
      </c>
      <c r="AY378" s="17" t="s">
        <v>190</v>
      </c>
      <c r="BE378" s="149">
        <f>IF(N378="základní",J378,0)</f>
        <v>0</v>
      </c>
      <c r="BF378" s="149">
        <f>IF(N378="snížená",J378,0)</f>
        <v>0</v>
      </c>
      <c r="BG378" s="149">
        <f>IF(N378="zákl. přenesená",J378,0)</f>
        <v>0</v>
      </c>
      <c r="BH378" s="149">
        <f>IF(N378="sníž. přenesená",J378,0)</f>
        <v>0</v>
      </c>
      <c r="BI378" s="149">
        <f>IF(N378="nulová",J378,0)</f>
        <v>0</v>
      </c>
      <c r="BJ378" s="17" t="s">
        <v>83</v>
      </c>
      <c r="BK378" s="149">
        <f>ROUND(I378*H378,2)</f>
        <v>0</v>
      </c>
      <c r="BL378" s="17" t="s">
        <v>301</v>
      </c>
      <c r="BM378" s="265" t="s">
        <v>484</v>
      </c>
    </row>
    <row r="379" spans="2:51" s="13" customFormat="1" ht="12">
      <c r="B379" s="277"/>
      <c r="C379" s="278"/>
      <c r="D379" s="268" t="s">
        <v>199</v>
      </c>
      <c r="E379" s="279" t="s">
        <v>1</v>
      </c>
      <c r="F379" s="280" t="s">
        <v>485</v>
      </c>
      <c r="G379" s="278"/>
      <c r="H379" s="281">
        <v>613.08</v>
      </c>
      <c r="I379" s="282"/>
      <c r="J379" s="278"/>
      <c r="K379" s="278"/>
      <c r="L379" s="283"/>
      <c r="M379" s="284"/>
      <c r="N379" s="285"/>
      <c r="O379" s="285"/>
      <c r="P379" s="285"/>
      <c r="Q379" s="285"/>
      <c r="R379" s="285"/>
      <c r="S379" s="285"/>
      <c r="T379" s="286"/>
      <c r="AT379" s="287" t="s">
        <v>199</v>
      </c>
      <c r="AU379" s="287" t="s">
        <v>85</v>
      </c>
      <c r="AV379" s="13" t="s">
        <v>85</v>
      </c>
      <c r="AW379" s="13" t="s">
        <v>31</v>
      </c>
      <c r="AX379" s="13" t="s">
        <v>76</v>
      </c>
      <c r="AY379" s="287" t="s">
        <v>190</v>
      </c>
    </row>
    <row r="380" spans="2:51" s="14" customFormat="1" ht="12">
      <c r="B380" s="288"/>
      <c r="C380" s="289"/>
      <c r="D380" s="268" t="s">
        <v>199</v>
      </c>
      <c r="E380" s="290" t="s">
        <v>1</v>
      </c>
      <c r="F380" s="291" t="s">
        <v>205</v>
      </c>
      <c r="G380" s="289"/>
      <c r="H380" s="292">
        <v>613.08</v>
      </c>
      <c r="I380" s="293"/>
      <c r="J380" s="289"/>
      <c r="K380" s="289"/>
      <c r="L380" s="294"/>
      <c r="M380" s="295"/>
      <c r="N380" s="296"/>
      <c r="O380" s="296"/>
      <c r="P380" s="296"/>
      <c r="Q380" s="296"/>
      <c r="R380" s="296"/>
      <c r="S380" s="296"/>
      <c r="T380" s="297"/>
      <c r="AT380" s="298" t="s">
        <v>199</v>
      </c>
      <c r="AU380" s="298" t="s">
        <v>85</v>
      </c>
      <c r="AV380" s="14" t="s">
        <v>197</v>
      </c>
      <c r="AW380" s="14" t="s">
        <v>31</v>
      </c>
      <c r="AX380" s="14" t="s">
        <v>83</v>
      </c>
      <c r="AY380" s="298" t="s">
        <v>190</v>
      </c>
    </row>
    <row r="381" spans="2:65" s="1" customFormat="1" ht="24" customHeight="1">
      <c r="B381" s="40"/>
      <c r="C381" s="254" t="s">
        <v>486</v>
      </c>
      <c r="D381" s="254" t="s">
        <v>193</v>
      </c>
      <c r="E381" s="255" t="s">
        <v>487</v>
      </c>
      <c r="F381" s="256" t="s">
        <v>488</v>
      </c>
      <c r="G381" s="257" t="s">
        <v>296</v>
      </c>
      <c r="H381" s="258">
        <v>0.096</v>
      </c>
      <c r="I381" s="259"/>
      <c r="J381" s="260">
        <f>ROUND(I381*H381,2)</f>
        <v>0</v>
      </c>
      <c r="K381" s="256" t="s">
        <v>1</v>
      </c>
      <c r="L381" s="42"/>
      <c r="M381" s="261" t="s">
        <v>1</v>
      </c>
      <c r="N381" s="262" t="s">
        <v>41</v>
      </c>
      <c r="O381" s="88"/>
      <c r="P381" s="263">
        <f>O381*H381</f>
        <v>0</v>
      </c>
      <c r="Q381" s="263">
        <v>0</v>
      </c>
      <c r="R381" s="263">
        <f>Q381*H381</f>
        <v>0</v>
      </c>
      <c r="S381" s="263">
        <v>0</v>
      </c>
      <c r="T381" s="264">
        <f>S381*H381</f>
        <v>0</v>
      </c>
      <c r="AR381" s="265" t="s">
        <v>301</v>
      </c>
      <c r="AT381" s="265" t="s">
        <v>193</v>
      </c>
      <c r="AU381" s="265" t="s">
        <v>85</v>
      </c>
      <c r="AY381" s="17" t="s">
        <v>190</v>
      </c>
      <c r="BE381" s="149">
        <f>IF(N381="základní",J381,0)</f>
        <v>0</v>
      </c>
      <c r="BF381" s="149">
        <f>IF(N381="snížená",J381,0)</f>
        <v>0</v>
      </c>
      <c r="BG381" s="149">
        <f>IF(N381="zákl. přenesená",J381,0)</f>
        <v>0</v>
      </c>
      <c r="BH381" s="149">
        <f>IF(N381="sníž. přenesená",J381,0)</f>
        <v>0</v>
      </c>
      <c r="BI381" s="149">
        <f>IF(N381="nulová",J381,0)</f>
        <v>0</v>
      </c>
      <c r="BJ381" s="17" t="s">
        <v>83</v>
      </c>
      <c r="BK381" s="149">
        <f>ROUND(I381*H381,2)</f>
        <v>0</v>
      </c>
      <c r="BL381" s="17" t="s">
        <v>301</v>
      </c>
      <c r="BM381" s="265" t="s">
        <v>489</v>
      </c>
    </row>
    <row r="382" spans="2:63" s="11" customFormat="1" ht="22.8" customHeight="1">
      <c r="B382" s="238"/>
      <c r="C382" s="239"/>
      <c r="D382" s="240" t="s">
        <v>75</v>
      </c>
      <c r="E382" s="252" t="s">
        <v>490</v>
      </c>
      <c r="F382" s="252" t="s">
        <v>491</v>
      </c>
      <c r="G382" s="239"/>
      <c r="H382" s="239"/>
      <c r="I382" s="242"/>
      <c r="J382" s="253">
        <f>BK382</f>
        <v>0</v>
      </c>
      <c r="K382" s="239"/>
      <c r="L382" s="244"/>
      <c r="M382" s="245"/>
      <c r="N382" s="246"/>
      <c r="O382" s="246"/>
      <c r="P382" s="247">
        <f>SUM(P383:P391)</f>
        <v>0</v>
      </c>
      <c r="Q382" s="246"/>
      <c r="R382" s="247">
        <f>SUM(R383:R391)</f>
        <v>0</v>
      </c>
      <c r="S382" s="246"/>
      <c r="T382" s="248">
        <f>SUM(T383:T391)</f>
        <v>0</v>
      </c>
      <c r="AR382" s="249" t="s">
        <v>85</v>
      </c>
      <c r="AT382" s="250" t="s">
        <v>75</v>
      </c>
      <c r="AU382" s="250" t="s">
        <v>83</v>
      </c>
      <c r="AY382" s="249" t="s">
        <v>190</v>
      </c>
      <c r="BK382" s="251">
        <f>SUM(BK383:BK391)</f>
        <v>0</v>
      </c>
    </row>
    <row r="383" spans="2:65" s="1" customFormat="1" ht="36" customHeight="1">
      <c r="B383" s="40"/>
      <c r="C383" s="254" t="s">
        <v>492</v>
      </c>
      <c r="D383" s="254" t="s">
        <v>193</v>
      </c>
      <c r="E383" s="255" t="s">
        <v>493</v>
      </c>
      <c r="F383" s="256" t="s">
        <v>494</v>
      </c>
      <c r="G383" s="257" t="s">
        <v>196</v>
      </c>
      <c r="H383" s="258">
        <v>12.705</v>
      </c>
      <c r="I383" s="259"/>
      <c r="J383" s="260">
        <f>ROUND(I383*H383,2)</f>
        <v>0</v>
      </c>
      <c r="K383" s="256" t="s">
        <v>1</v>
      </c>
      <c r="L383" s="42"/>
      <c r="M383" s="261" t="s">
        <v>1</v>
      </c>
      <c r="N383" s="262" t="s">
        <v>41</v>
      </c>
      <c r="O383" s="88"/>
      <c r="P383" s="263">
        <f>O383*H383</f>
        <v>0</v>
      </c>
      <c r="Q383" s="263">
        <v>0</v>
      </c>
      <c r="R383" s="263">
        <f>Q383*H383</f>
        <v>0</v>
      </c>
      <c r="S383" s="263">
        <v>0</v>
      </c>
      <c r="T383" s="264">
        <f>S383*H383</f>
        <v>0</v>
      </c>
      <c r="AR383" s="265" t="s">
        <v>301</v>
      </c>
      <c r="AT383" s="265" t="s">
        <v>193</v>
      </c>
      <c r="AU383" s="265" t="s">
        <v>85</v>
      </c>
      <c r="AY383" s="17" t="s">
        <v>190</v>
      </c>
      <c r="BE383" s="149">
        <f>IF(N383="základní",J383,0)</f>
        <v>0</v>
      </c>
      <c r="BF383" s="149">
        <f>IF(N383="snížená",J383,0)</f>
        <v>0</v>
      </c>
      <c r="BG383" s="149">
        <f>IF(N383="zákl. přenesená",J383,0)</f>
        <v>0</v>
      </c>
      <c r="BH383" s="149">
        <f>IF(N383="sníž. přenesená",J383,0)</f>
        <v>0</v>
      </c>
      <c r="BI383" s="149">
        <f>IF(N383="nulová",J383,0)</f>
        <v>0</v>
      </c>
      <c r="BJ383" s="17" t="s">
        <v>83</v>
      </c>
      <c r="BK383" s="149">
        <f>ROUND(I383*H383,2)</f>
        <v>0</v>
      </c>
      <c r="BL383" s="17" t="s">
        <v>301</v>
      </c>
      <c r="BM383" s="265" t="s">
        <v>495</v>
      </c>
    </row>
    <row r="384" spans="2:51" s="13" customFormat="1" ht="12">
      <c r="B384" s="277"/>
      <c r="C384" s="278"/>
      <c r="D384" s="268" t="s">
        <v>199</v>
      </c>
      <c r="E384" s="279" t="s">
        <v>1</v>
      </c>
      <c r="F384" s="280" t="s">
        <v>242</v>
      </c>
      <c r="G384" s="278"/>
      <c r="H384" s="281">
        <v>1.705</v>
      </c>
      <c r="I384" s="282"/>
      <c r="J384" s="278"/>
      <c r="K384" s="278"/>
      <c r="L384" s="283"/>
      <c r="M384" s="284"/>
      <c r="N384" s="285"/>
      <c r="O384" s="285"/>
      <c r="P384" s="285"/>
      <c r="Q384" s="285"/>
      <c r="R384" s="285"/>
      <c r="S384" s="285"/>
      <c r="T384" s="286"/>
      <c r="AT384" s="287" t="s">
        <v>199</v>
      </c>
      <c r="AU384" s="287" t="s">
        <v>85</v>
      </c>
      <c r="AV384" s="13" t="s">
        <v>85</v>
      </c>
      <c r="AW384" s="13" t="s">
        <v>31</v>
      </c>
      <c r="AX384" s="13" t="s">
        <v>76</v>
      </c>
      <c r="AY384" s="287" t="s">
        <v>190</v>
      </c>
    </row>
    <row r="385" spans="2:51" s="13" customFormat="1" ht="12">
      <c r="B385" s="277"/>
      <c r="C385" s="278"/>
      <c r="D385" s="268" t="s">
        <v>199</v>
      </c>
      <c r="E385" s="279" t="s">
        <v>1</v>
      </c>
      <c r="F385" s="280" t="s">
        <v>243</v>
      </c>
      <c r="G385" s="278"/>
      <c r="H385" s="281">
        <v>6.2</v>
      </c>
      <c r="I385" s="282"/>
      <c r="J385" s="278"/>
      <c r="K385" s="278"/>
      <c r="L385" s="283"/>
      <c r="M385" s="284"/>
      <c r="N385" s="285"/>
      <c r="O385" s="285"/>
      <c r="P385" s="285"/>
      <c r="Q385" s="285"/>
      <c r="R385" s="285"/>
      <c r="S385" s="285"/>
      <c r="T385" s="286"/>
      <c r="AT385" s="287" t="s">
        <v>199</v>
      </c>
      <c r="AU385" s="287" t="s">
        <v>85</v>
      </c>
      <c r="AV385" s="13" t="s">
        <v>85</v>
      </c>
      <c r="AW385" s="13" t="s">
        <v>31</v>
      </c>
      <c r="AX385" s="13" t="s">
        <v>76</v>
      </c>
      <c r="AY385" s="287" t="s">
        <v>190</v>
      </c>
    </row>
    <row r="386" spans="2:51" s="13" customFormat="1" ht="12">
      <c r="B386" s="277"/>
      <c r="C386" s="278"/>
      <c r="D386" s="268" t="s">
        <v>199</v>
      </c>
      <c r="E386" s="279" t="s">
        <v>1</v>
      </c>
      <c r="F386" s="280" t="s">
        <v>496</v>
      </c>
      <c r="G386" s="278"/>
      <c r="H386" s="281">
        <v>4.8</v>
      </c>
      <c r="I386" s="282"/>
      <c r="J386" s="278"/>
      <c r="K386" s="278"/>
      <c r="L386" s="283"/>
      <c r="M386" s="284"/>
      <c r="N386" s="285"/>
      <c r="O386" s="285"/>
      <c r="P386" s="285"/>
      <c r="Q386" s="285"/>
      <c r="R386" s="285"/>
      <c r="S386" s="285"/>
      <c r="T386" s="286"/>
      <c r="AT386" s="287" t="s">
        <v>199</v>
      </c>
      <c r="AU386" s="287" t="s">
        <v>85</v>
      </c>
      <c r="AV386" s="13" t="s">
        <v>85</v>
      </c>
      <c r="AW386" s="13" t="s">
        <v>31</v>
      </c>
      <c r="AX386" s="13" t="s">
        <v>76</v>
      </c>
      <c r="AY386" s="287" t="s">
        <v>190</v>
      </c>
    </row>
    <row r="387" spans="2:51" s="14" customFormat="1" ht="12">
      <c r="B387" s="288"/>
      <c r="C387" s="289"/>
      <c r="D387" s="268" t="s">
        <v>199</v>
      </c>
      <c r="E387" s="290" t="s">
        <v>1</v>
      </c>
      <c r="F387" s="291" t="s">
        <v>205</v>
      </c>
      <c r="G387" s="289"/>
      <c r="H387" s="292">
        <v>12.705</v>
      </c>
      <c r="I387" s="293"/>
      <c r="J387" s="289"/>
      <c r="K387" s="289"/>
      <c r="L387" s="294"/>
      <c r="M387" s="295"/>
      <c r="N387" s="296"/>
      <c r="O387" s="296"/>
      <c r="P387" s="296"/>
      <c r="Q387" s="296"/>
      <c r="R387" s="296"/>
      <c r="S387" s="296"/>
      <c r="T387" s="297"/>
      <c r="AT387" s="298" t="s">
        <v>199</v>
      </c>
      <c r="AU387" s="298" t="s">
        <v>85</v>
      </c>
      <c r="AV387" s="14" t="s">
        <v>197</v>
      </c>
      <c r="AW387" s="14" t="s">
        <v>31</v>
      </c>
      <c r="AX387" s="14" t="s">
        <v>83</v>
      </c>
      <c r="AY387" s="298" t="s">
        <v>190</v>
      </c>
    </row>
    <row r="388" spans="2:65" s="1" customFormat="1" ht="24" customHeight="1">
      <c r="B388" s="40"/>
      <c r="C388" s="254" t="s">
        <v>497</v>
      </c>
      <c r="D388" s="254" t="s">
        <v>193</v>
      </c>
      <c r="E388" s="255" t="s">
        <v>498</v>
      </c>
      <c r="F388" s="256" t="s">
        <v>499</v>
      </c>
      <c r="G388" s="257" t="s">
        <v>361</v>
      </c>
      <c r="H388" s="258">
        <v>5.1</v>
      </c>
      <c r="I388" s="259"/>
      <c r="J388" s="260">
        <f>ROUND(I388*H388,2)</f>
        <v>0</v>
      </c>
      <c r="K388" s="256" t="s">
        <v>1</v>
      </c>
      <c r="L388" s="42"/>
      <c r="M388" s="261" t="s">
        <v>1</v>
      </c>
      <c r="N388" s="262" t="s">
        <v>41</v>
      </c>
      <c r="O388" s="88"/>
      <c r="P388" s="263">
        <f>O388*H388</f>
        <v>0</v>
      </c>
      <c r="Q388" s="263">
        <v>0</v>
      </c>
      <c r="R388" s="263">
        <f>Q388*H388</f>
        <v>0</v>
      </c>
      <c r="S388" s="263">
        <v>0</v>
      </c>
      <c r="T388" s="264">
        <f>S388*H388</f>
        <v>0</v>
      </c>
      <c r="AR388" s="265" t="s">
        <v>301</v>
      </c>
      <c r="AT388" s="265" t="s">
        <v>193</v>
      </c>
      <c r="AU388" s="265" t="s">
        <v>85</v>
      </c>
      <c r="AY388" s="17" t="s">
        <v>190</v>
      </c>
      <c r="BE388" s="149">
        <f>IF(N388="základní",J388,0)</f>
        <v>0</v>
      </c>
      <c r="BF388" s="149">
        <f>IF(N388="snížená",J388,0)</f>
        <v>0</v>
      </c>
      <c r="BG388" s="149">
        <f>IF(N388="zákl. přenesená",J388,0)</f>
        <v>0</v>
      </c>
      <c r="BH388" s="149">
        <f>IF(N388="sníž. přenesená",J388,0)</f>
        <v>0</v>
      </c>
      <c r="BI388" s="149">
        <f>IF(N388="nulová",J388,0)</f>
        <v>0</v>
      </c>
      <c r="BJ388" s="17" t="s">
        <v>83</v>
      </c>
      <c r="BK388" s="149">
        <f>ROUND(I388*H388,2)</f>
        <v>0</v>
      </c>
      <c r="BL388" s="17" t="s">
        <v>301</v>
      </c>
      <c r="BM388" s="265" t="s">
        <v>500</v>
      </c>
    </row>
    <row r="389" spans="2:51" s="13" customFormat="1" ht="12">
      <c r="B389" s="277"/>
      <c r="C389" s="278"/>
      <c r="D389" s="268" t="s">
        <v>199</v>
      </c>
      <c r="E389" s="279" t="s">
        <v>1</v>
      </c>
      <c r="F389" s="280" t="s">
        <v>501</v>
      </c>
      <c r="G389" s="278"/>
      <c r="H389" s="281">
        <v>5.1</v>
      </c>
      <c r="I389" s="282"/>
      <c r="J389" s="278"/>
      <c r="K389" s="278"/>
      <c r="L389" s="283"/>
      <c r="M389" s="284"/>
      <c r="N389" s="285"/>
      <c r="O389" s="285"/>
      <c r="P389" s="285"/>
      <c r="Q389" s="285"/>
      <c r="R389" s="285"/>
      <c r="S389" s="285"/>
      <c r="T389" s="286"/>
      <c r="AT389" s="287" t="s">
        <v>199</v>
      </c>
      <c r="AU389" s="287" t="s">
        <v>85</v>
      </c>
      <c r="AV389" s="13" t="s">
        <v>85</v>
      </c>
      <c r="AW389" s="13" t="s">
        <v>31</v>
      </c>
      <c r="AX389" s="13" t="s">
        <v>76</v>
      </c>
      <c r="AY389" s="287" t="s">
        <v>190</v>
      </c>
    </row>
    <row r="390" spans="2:51" s="14" customFormat="1" ht="12">
      <c r="B390" s="288"/>
      <c r="C390" s="289"/>
      <c r="D390" s="268" t="s">
        <v>199</v>
      </c>
      <c r="E390" s="290" t="s">
        <v>1</v>
      </c>
      <c r="F390" s="291" t="s">
        <v>205</v>
      </c>
      <c r="G390" s="289"/>
      <c r="H390" s="292">
        <v>5.1</v>
      </c>
      <c r="I390" s="293"/>
      <c r="J390" s="289"/>
      <c r="K390" s="289"/>
      <c r="L390" s="294"/>
      <c r="M390" s="295"/>
      <c r="N390" s="296"/>
      <c r="O390" s="296"/>
      <c r="P390" s="296"/>
      <c r="Q390" s="296"/>
      <c r="R390" s="296"/>
      <c r="S390" s="296"/>
      <c r="T390" s="297"/>
      <c r="AT390" s="298" t="s">
        <v>199</v>
      </c>
      <c r="AU390" s="298" t="s">
        <v>85</v>
      </c>
      <c r="AV390" s="14" t="s">
        <v>197</v>
      </c>
      <c r="AW390" s="14" t="s">
        <v>31</v>
      </c>
      <c r="AX390" s="14" t="s">
        <v>83</v>
      </c>
      <c r="AY390" s="298" t="s">
        <v>190</v>
      </c>
    </row>
    <row r="391" spans="2:65" s="1" customFormat="1" ht="24" customHeight="1">
      <c r="B391" s="40"/>
      <c r="C391" s="254" t="s">
        <v>502</v>
      </c>
      <c r="D391" s="254" t="s">
        <v>193</v>
      </c>
      <c r="E391" s="255" t="s">
        <v>503</v>
      </c>
      <c r="F391" s="256" t="s">
        <v>504</v>
      </c>
      <c r="G391" s="257" t="s">
        <v>296</v>
      </c>
      <c r="H391" s="258">
        <v>0.1</v>
      </c>
      <c r="I391" s="259"/>
      <c r="J391" s="260">
        <f>ROUND(I391*H391,2)</f>
        <v>0</v>
      </c>
      <c r="K391" s="256" t="s">
        <v>1</v>
      </c>
      <c r="L391" s="42"/>
      <c r="M391" s="261" t="s">
        <v>1</v>
      </c>
      <c r="N391" s="262" t="s">
        <v>41</v>
      </c>
      <c r="O391" s="88"/>
      <c r="P391" s="263">
        <f>O391*H391</f>
        <v>0</v>
      </c>
      <c r="Q391" s="263">
        <v>0</v>
      </c>
      <c r="R391" s="263">
        <f>Q391*H391</f>
        <v>0</v>
      </c>
      <c r="S391" s="263">
        <v>0</v>
      </c>
      <c r="T391" s="264">
        <f>S391*H391</f>
        <v>0</v>
      </c>
      <c r="AR391" s="265" t="s">
        <v>301</v>
      </c>
      <c r="AT391" s="265" t="s">
        <v>193</v>
      </c>
      <c r="AU391" s="265" t="s">
        <v>85</v>
      </c>
      <c r="AY391" s="17" t="s">
        <v>190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83</v>
      </c>
      <c r="BK391" s="149">
        <f>ROUND(I391*H391,2)</f>
        <v>0</v>
      </c>
      <c r="BL391" s="17" t="s">
        <v>301</v>
      </c>
      <c r="BM391" s="265" t="s">
        <v>505</v>
      </c>
    </row>
    <row r="392" spans="2:63" s="11" customFormat="1" ht="22.8" customHeight="1">
      <c r="B392" s="238"/>
      <c r="C392" s="239"/>
      <c r="D392" s="240" t="s">
        <v>75</v>
      </c>
      <c r="E392" s="252" t="s">
        <v>506</v>
      </c>
      <c r="F392" s="252" t="s">
        <v>507</v>
      </c>
      <c r="G392" s="239"/>
      <c r="H392" s="239"/>
      <c r="I392" s="242"/>
      <c r="J392" s="253">
        <f>BK392</f>
        <v>0</v>
      </c>
      <c r="K392" s="239"/>
      <c r="L392" s="244"/>
      <c r="M392" s="245"/>
      <c r="N392" s="246"/>
      <c r="O392" s="246"/>
      <c r="P392" s="247">
        <f>SUM(P393:P399)</f>
        <v>0</v>
      </c>
      <c r="Q392" s="246"/>
      <c r="R392" s="247">
        <f>SUM(R393:R399)</f>
        <v>0</v>
      </c>
      <c r="S392" s="246"/>
      <c r="T392" s="248">
        <f>SUM(T393:T399)</f>
        <v>0</v>
      </c>
      <c r="AR392" s="249" t="s">
        <v>85</v>
      </c>
      <c r="AT392" s="250" t="s">
        <v>75</v>
      </c>
      <c r="AU392" s="250" t="s">
        <v>83</v>
      </c>
      <c r="AY392" s="249" t="s">
        <v>190</v>
      </c>
      <c r="BK392" s="251">
        <f>SUM(BK393:BK399)</f>
        <v>0</v>
      </c>
    </row>
    <row r="393" spans="2:65" s="1" customFormat="1" ht="16.5" customHeight="1">
      <c r="B393" s="40"/>
      <c r="C393" s="254" t="s">
        <v>508</v>
      </c>
      <c r="D393" s="254" t="s">
        <v>193</v>
      </c>
      <c r="E393" s="255" t="s">
        <v>509</v>
      </c>
      <c r="F393" s="256" t="s">
        <v>510</v>
      </c>
      <c r="G393" s="257" t="s">
        <v>196</v>
      </c>
      <c r="H393" s="258">
        <v>19.2</v>
      </c>
      <c r="I393" s="259"/>
      <c r="J393" s="260">
        <f>ROUND(I393*H393,2)</f>
        <v>0</v>
      </c>
      <c r="K393" s="256" t="s">
        <v>1</v>
      </c>
      <c r="L393" s="42"/>
      <c r="M393" s="261" t="s">
        <v>1</v>
      </c>
      <c r="N393" s="262" t="s">
        <v>41</v>
      </c>
      <c r="O393" s="88"/>
      <c r="P393" s="263">
        <f>O393*H393</f>
        <v>0</v>
      </c>
      <c r="Q393" s="263">
        <v>0</v>
      </c>
      <c r="R393" s="263">
        <f>Q393*H393</f>
        <v>0</v>
      </c>
      <c r="S393" s="263">
        <v>0</v>
      </c>
      <c r="T393" s="264">
        <f>S393*H393</f>
        <v>0</v>
      </c>
      <c r="AR393" s="265" t="s">
        <v>301</v>
      </c>
      <c r="AT393" s="265" t="s">
        <v>193</v>
      </c>
      <c r="AU393" s="265" t="s">
        <v>85</v>
      </c>
      <c r="AY393" s="17" t="s">
        <v>190</v>
      </c>
      <c r="BE393" s="149">
        <f>IF(N393="základní",J393,0)</f>
        <v>0</v>
      </c>
      <c r="BF393" s="149">
        <f>IF(N393="snížená",J393,0)</f>
        <v>0</v>
      </c>
      <c r="BG393" s="149">
        <f>IF(N393="zákl. přenesená",J393,0)</f>
        <v>0</v>
      </c>
      <c r="BH393" s="149">
        <f>IF(N393="sníž. přenesená",J393,0)</f>
        <v>0</v>
      </c>
      <c r="BI393" s="149">
        <f>IF(N393="nulová",J393,0)</f>
        <v>0</v>
      </c>
      <c r="BJ393" s="17" t="s">
        <v>83</v>
      </c>
      <c r="BK393" s="149">
        <f>ROUND(I393*H393,2)</f>
        <v>0</v>
      </c>
      <c r="BL393" s="17" t="s">
        <v>301</v>
      </c>
      <c r="BM393" s="265" t="s">
        <v>511</v>
      </c>
    </row>
    <row r="394" spans="2:51" s="12" customFormat="1" ht="12">
      <c r="B394" s="266"/>
      <c r="C394" s="267"/>
      <c r="D394" s="268" t="s">
        <v>199</v>
      </c>
      <c r="E394" s="269" t="s">
        <v>1</v>
      </c>
      <c r="F394" s="270" t="s">
        <v>200</v>
      </c>
      <c r="G394" s="267"/>
      <c r="H394" s="269" t="s">
        <v>1</v>
      </c>
      <c r="I394" s="271"/>
      <c r="J394" s="267"/>
      <c r="K394" s="267"/>
      <c r="L394" s="272"/>
      <c r="M394" s="273"/>
      <c r="N394" s="274"/>
      <c r="O394" s="274"/>
      <c r="P394" s="274"/>
      <c r="Q394" s="274"/>
      <c r="R394" s="274"/>
      <c r="S394" s="274"/>
      <c r="T394" s="275"/>
      <c r="AT394" s="276" t="s">
        <v>199</v>
      </c>
      <c r="AU394" s="276" t="s">
        <v>85</v>
      </c>
      <c r="AV394" s="12" t="s">
        <v>83</v>
      </c>
      <c r="AW394" s="12" t="s">
        <v>31</v>
      </c>
      <c r="AX394" s="12" t="s">
        <v>76</v>
      </c>
      <c r="AY394" s="276" t="s">
        <v>190</v>
      </c>
    </row>
    <row r="395" spans="2:51" s="13" customFormat="1" ht="12">
      <c r="B395" s="277"/>
      <c r="C395" s="278"/>
      <c r="D395" s="268" t="s">
        <v>199</v>
      </c>
      <c r="E395" s="279" t="s">
        <v>1</v>
      </c>
      <c r="F395" s="280" t="s">
        <v>512</v>
      </c>
      <c r="G395" s="278"/>
      <c r="H395" s="281">
        <v>19.2</v>
      </c>
      <c r="I395" s="282"/>
      <c r="J395" s="278"/>
      <c r="K395" s="278"/>
      <c r="L395" s="283"/>
      <c r="M395" s="284"/>
      <c r="N395" s="285"/>
      <c r="O395" s="285"/>
      <c r="P395" s="285"/>
      <c r="Q395" s="285"/>
      <c r="R395" s="285"/>
      <c r="S395" s="285"/>
      <c r="T395" s="286"/>
      <c r="AT395" s="287" t="s">
        <v>199</v>
      </c>
      <c r="AU395" s="287" t="s">
        <v>85</v>
      </c>
      <c r="AV395" s="13" t="s">
        <v>85</v>
      </c>
      <c r="AW395" s="13" t="s">
        <v>31</v>
      </c>
      <c r="AX395" s="13" t="s">
        <v>83</v>
      </c>
      <c r="AY395" s="287" t="s">
        <v>190</v>
      </c>
    </row>
    <row r="396" spans="2:65" s="1" customFormat="1" ht="24" customHeight="1">
      <c r="B396" s="40"/>
      <c r="C396" s="254" t="s">
        <v>513</v>
      </c>
      <c r="D396" s="254" t="s">
        <v>193</v>
      </c>
      <c r="E396" s="255" t="s">
        <v>514</v>
      </c>
      <c r="F396" s="256" t="s">
        <v>515</v>
      </c>
      <c r="G396" s="257" t="s">
        <v>196</v>
      </c>
      <c r="H396" s="258">
        <v>9.6</v>
      </c>
      <c r="I396" s="259"/>
      <c r="J396" s="260">
        <f>ROUND(I396*H396,2)</f>
        <v>0</v>
      </c>
      <c r="K396" s="256" t="s">
        <v>1</v>
      </c>
      <c r="L396" s="42"/>
      <c r="M396" s="261" t="s">
        <v>1</v>
      </c>
      <c r="N396" s="262" t="s">
        <v>41</v>
      </c>
      <c r="O396" s="88"/>
      <c r="P396" s="263">
        <f>O396*H396</f>
        <v>0</v>
      </c>
      <c r="Q396" s="263">
        <v>0</v>
      </c>
      <c r="R396" s="263">
        <f>Q396*H396</f>
        <v>0</v>
      </c>
      <c r="S396" s="263">
        <v>0</v>
      </c>
      <c r="T396" s="264">
        <f>S396*H396</f>
        <v>0</v>
      </c>
      <c r="AR396" s="265" t="s">
        <v>301</v>
      </c>
      <c r="AT396" s="265" t="s">
        <v>193</v>
      </c>
      <c r="AU396" s="265" t="s">
        <v>85</v>
      </c>
      <c r="AY396" s="17" t="s">
        <v>190</v>
      </c>
      <c r="BE396" s="149">
        <f>IF(N396="základní",J396,0)</f>
        <v>0</v>
      </c>
      <c r="BF396" s="149">
        <f>IF(N396="snížená",J396,0)</f>
        <v>0</v>
      </c>
      <c r="BG396" s="149">
        <f>IF(N396="zákl. přenesená",J396,0)</f>
        <v>0</v>
      </c>
      <c r="BH396" s="149">
        <f>IF(N396="sníž. přenesená",J396,0)</f>
        <v>0</v>
      </c>
      <c r="BI396" s="149">
        <f>IF(N396="nulová",J396,0)</f>
        <v>0</v>
      </c>
      <c r="BJ396" s="17" t="s">
        <v>83</v>
      </c>
      <c r="BK396" s="149">
        <f>ROUND(I396*H396,2)</f>
        <v>0</v>
      </c>
      <c r="BL396" s="17" t="s">
        <v>301</v>
      </c>
      <c r="BM396" s="265" t="s">
        <v>516</v>
      </c>
    </row>
    <row r="397" spans="2:51" s="13" customFormat="1" ht="12">
      <c r="B397" s="277"/>
      <c r="C397" s="278"/>
      <c r="D397" s="268" t="s">
        <v>199</v>
      </c>
      <c r="E397" s="279" t="s">
        <v>1</v>
      </c>
      <c r="F397" s="280" t="s">
        <v>517</v>
      </c>
      <c r="G397" s="278"/>
      <c r="H397" s="281">
        <v>9.6</v>
      </c>
      <c r="I397" s="282"/>
      <c r="J397" s="278"/>
      <c r="K397" s="278"/>
      <c r="L397" s="283"/>
      <c r="M397" s="284"/>
      <c r="N397" s="285"/>
      <c r="O397" s="285"/>
      <c r="P397" s="285"/>
      <c r="Q397" s="285"/>
      <c r="R397" s="285"/>
      <c r="S397" s="285"/>
      <c r="T397" s="286"/>
      <c r="AT397" s="287" t="s">
        <v>199</v>
      </c>
      <c r="AU397" s="287" t="s">
        <v>85</v>
      </c>
      <c r="AV397" s="13" t="s">
        <v>85</v>
      </c>
      <c r="AW397" s="13" t="s">
        <v>31</v>
      </c>
      <c r="AX397" s="13" t="s">
        <v>76</v>
      </c>
      <c r="AY397" s="287" t="s">
        <v>190</v>
      </c>
    </row>
    <row r="398" spans="2:51" s="14" customFormat="1" ht="12">
      <c r="B398" s="288"/>
      <c r="C398" s="289"/>
      <c r="D398" s="268" t="s">
        <v>199</v>
      </c>
      <c r="E398" s="290" t="s">
        <v>1</v>
      </c>
      <c r="F398" s="291" t="s">
        <v>205</v>
      </c>
      <c r="G398" s="289"/>
      <c r="H398" s="292">
        <v>9.6</v>
      </c>
      <c r="I398" s="293"/>
      <c r="J398" s="289"/>
      <c r="K398" s="289"/>
      <c r="L398" s="294"/>
      <c r="M398" s="295"/>
      <c r="N398" s="296"/>
      <c r="O398" s="296"/>
      <c r="P398" s="296"/>
      <c r="Q398" s="296"/>
      <c r="R398" s="296"/>
      <c r="S398" s="296"/>
      <c r="T398" s="297"/>
      <c r="AT398" s="298" t="s">
        <v>199</v>
      </c>
      <c r="AU398" s="298" t="s">
        <v>85</v>
      </c>
      <c r="AV398" s="14" t="s">
        <v>197</v>
      </c>
      <c r="AW398" s="14" t="s">
        <v>31</v>
      </c>
      <c r="AX398" s="14" t="s">
        <v>83</v>
      </c>
      <c r="AY398" s="298" t="s">
        <v>190</v>
      </c>
    </row>
    <row r="399" spans="2:65" s="1" customFormat="1" ht="24" customHeight="1">
      <c r="B399" s="40"/>
      <c r="C399" s="254" t="s">
        <v>518</v>
      </c>
      <c r="D399" s="254" t="s">
        <v>193</v>
      </c>
      <c r="E399" s="255" t="s">
        <v>519</v>
      </c>
      <c r="F399" s="256" t="s">
        <v>520</v>
      </c>
      <c r="G399" s="257" t="s">
        <v>296</v>
      </c>
      <c r="H399" s="258">
        <v>0.1</v>
      </c>
      <c r="I399" s="259"/>
      <c r="J399" s="260">
        <f>ROUND(I399*H399,2)</f>
        <v>0</v>
      </c>
      <c r="K399" s="256" t="s">
        <v>1</v>
      </c>
      <c r="L399" s="42"/>
      <c r="M399" s="261" t="s">
        <v>1</v>
      </c>
      <c r="N399" s="262" t="s">
        <v>41</v>
      </c>
      <c r="O399" s="88"/>
      <c r="P399" s="263">
        <f>O399*H399</f>
        <v>0</v>
      </c>
      <c r="Q399" s="263">
        <v>0</v>
      </c>
      <c r="R399" s="263">
        <f>Q399*H399</f>
        <v>0</v>
      </c>
      <c r="S399" s="263">
        <v>0</v>
      </c>
      <c r="T399" s="264">
        <f>S399*H399</f>
        <v>0</v>
      </c>
      <c r="AR399" s="265" t="s">
        <v>301</v>
      </c>
      <c r="AT399" s="265" t="s">
        <v>193</v>
      </c>
      <c r="AU399" s="265" t="s">
        <v>85</v>
      </c>
      <c r="AY399" s="17" t="s">
        <v>190</v>
      </c>
      <c r="BE399" s="149">
        <f>IF(N399="základní",J399,0)</f>
        <v>0</v>
      </c>
      <c r="BF399" s="149">
        <f>IF(N399="snížená",J399,0)</f>
        <v>0</v>
      </c>
      <c r="BG399" s="149">
        <f>IF(N399="zákl. přenesená",J399,0)</f>
        <v>0</v>
      </c>
      <c r="BH399" s="149">
        <f>IF(N399="sníž. přenesená",J399,0)</f>
        <v>0</v>
      </c>
      <c r="BI399" s="149">
        <f>IF(N399="nulová",J399,0)</f>
        <v>0</v>
      </c>
      <c r="BJ399" s="17" t="s">
        <v>83</v>
      </c>
      <c r="BK399" s="149">
        <f>ROUND(I399*H399,2)</f>
        <v>0</v>
      </c>
      <c r="BL399" s="17" t="s">
        <v>301</v>
      </c>
      <c r="BM399" s="265" t="s">
        <v>521</v>
      </c>
    </row>
    <row r="400" spans="2:63" s="11" customFormat="1" ht="25.9" customHeight="1">
      <c r="B400" s="238"/>
      <c r="C400" s="239"/>
      <c r="D400" s="240" t="s">
        <v>75</v>
      </c>
      <c r="E400" s="241" t="s">
        <v>168</v>
      </c>
      <c r="F400" s="241" t="s">
        <v>522</v>
      </c>
      <c r="G400" s="239"/>
      <c r="H400" s="239"/>
      <c r="I400" s="242"/>
      <c r="J400" s="243">
        <f>BK400</f>
        <v>0</v>
      </c>
      <c r="K400" s="239"/>
      <c r="L400" s="244"/>
      <c r="M400" s="245"/>
      <c r="N400" s="246"/>
      <c r="O400" s="246"/>
      <c r="P400" s="247">
        <f>P401+P403+P405+P407</f>
        <v>0</v>
      </c>
      <c r="Q400" s="246"/>
      <c r="R400" s="247">
        <f>R401+R403+R405+R407</f>
        <v>0</v>
      </c>
      <c r="S400" s="246"/>
      <c r="T400" s="248">
        <f>T401+T403+T405+T407</f>
        <v>0</v>
      </c>
      <c r="AR400" s="249" t="s">
        <v>228</v>
      </c>
      <c r="AT400" s="250" t="s">
        <v>75</v>
      </c>
      <c r="AU400" s="250" t="s">
        <v>76</v>
      </c>
      <c r="AY400" s="249" t="s">
        <v>190</v>
      </c>
      <c r="BK400" s="251">
        <f>BK401+BK403+BK405+BK407</f>
        <v>0</v>
      </c>
    </row>
    <row r="401" spans="2:63" s="11" customFormat="1" ht="22.8" customHeight="1">
      <c r="B401" s="238"/>
      <c r="C401" s="239"/>
      <c r="D401" s="240" t="s">
        <v>75</v>
      </c>
      <c r="E401" s="252" t="s">
        <v>523</v>
      </c>
      <c r="F401" s="252" t="s">
        <v>524</v>
      </c>
      <c r="G401" s="239"/>
      <c r="H401" s="239"/>
      <c r="I401" s="242"/>
      <c r="J401" s="253">
        <f>BK401</f>
        <v>0</v>
      </c>
      <c r="K401" s="239"/>
      <c r="L401" s="244"/>
      <c r="M401" s="245"/>
      <c r="N401" s="246"/>
      <c r="O401" s="246"/>
      <c r="P401" s="247">
        <f>P402</f>
        <v>0</v>
      </c>
      <c r="Q401" s="246"/>
      <c r="R401" s="247">
        <f>R402</f>
        <v>0</v>
      </c>
      <c r="S401" s="246"/>
      <c r="T401" s="248">
        <f>T402</f>
        <v>0</v>
      </c>
      <c r="AR401" s="249" t="s">
        <v>228</v>
      </c>
      <c r="AT401" s="250" t="s">
        <v>75</v>
      </c>
      <c r="AU401" s="250" t="s">
        <v>83</v>
      </c>
      <c r="AY401" s="249" t="s">
        <v>190</v>
      </c>
      <c r="BK401" s="251">
        <f>BK402</f>
        <v>0</v>
      </c>
    </row>
    <row r="402" spans="2:65" s="1" customFormat="1" ht="16.5" customHeight="1">
      <c r="B402" s="40"/>
      <c r="C402" s="254" t="s">
        <v>525</v>
      </c>
      <c r="D402" s="254" t="s">
        <v>193</v>
      </c>
      <c r="E402" s="255" t="s">
        <v>526</v>
      </c>
      <c r="F402" s="256" t="s">
        <v>527</v>
      </c>
      <c r="G402" s="257" t="s">
        <v>528</v>
      </c>
      <c r="H402" s="258">
        <v>1</v>
      </c>
      <c r="I402" s="259"/>
      <c r="J402" s="260">
        <f>ROUND(I402*H402,2)</f>
        <v>0</v>
      </c>
      <c r="K402" s="256" t="s">
        <v>1</v>
      </c>
      <c r="L402" s="42"/>
      <c r="M402" s="261" t="s">
        <v>1</v>
      </c>
      <c r="N402" s="262" t="s">
        <v>41</v>
      </c>
      <c r="O402" s="88"/>
      <c r="P402" s="263">
        <f>O402*H402</f>
        <v>0</v>
      </c>
      <c r="Q402" s="263">
        <v>0</v>
      </c>
      <c r="R402" s="263">
        <f>Q402*H402</f>
        <v>0</v>
      </c>
      <c r="S402" s="263">
        <v>0</v>
      </c>
      <c r="T402" s="264">
        <f>S402*H402</f>
        <v>0</v>
      </c>
      <c r="AR402" s="265" t="s">
        <v>197</v>
      </c>
      <c r="AT402" s="265" t="s">
        <v>193</v>
      </c>
      <c r="AU402" s="265" t="s">
        <v>85</v>
      </c>
      <c r="AY402" s="17" t="s">
        <v>190</v>
      </c>
      <c r="BE402" s="149">
        <f>IF(N402="základní",J402,0)</f>
        <v>0</v>
      </c>
      <c r="BF402" s="149">
        <f>IF(N402="snížená",J402,0)</f>
        <v>0</v>
      </c>
      <c r="BG402" s="149">
        <f>IF(N402="zákl. přenesená",J402,0)</f>
        <v>0</v>
      </c>
      <c r="BH402" s="149">
        <f>IF(N402="sníž. přenesená",J402,0)</f>
        <v>0</v>
      </c>
      <c r="BI402" s="149">
        <f>IF(N402="nulová",J402,0)</f>
        <v>0</v>
      </c>
      <c r="BJ402" s="17" t="s">
        <v>83</v>
      </c>
      <c r="BK402" s="149">
        <f>ROUND(I402*H402,2)</f>
        <v>0</v>
      </c>
      <c r="BL402" s="17" t="s">
        <v>197</v>
      </c>
      <c r="BM402" s="265" t="s">
        <v>529</v>
      </c>
    </row>
    <row r="403" spans="2:63" s="11" customFormat="1" ht="22.8" customHeight="1">
      <c r="B403" s="238"/>
      <c r="C403" s="239"/>
      <c r="D403" s="240" t="s">
        <v>75</v>
      </c>
      <c r="E403" s="252" t="s">
        <v>530</v>
      </c>
      <c r="F403" s="252" t="s">
        <v>167</v>
      </c>
      <c r="G403" s="239"/>
      <c r="H403" s="239"/>
      <c r="I403" s="242"/>
      <c r="J403" s="253">
        <f>BK403</f>
        <v>0</v>
      </c>
      <c r="K403" s="239"/>
      <c r="L403" s="244"/>
      <c r="M403" s="245"/>
      <c r="N403" s="246"/>
      <c r="O403" s="246"/>
      <c r="P403" s="247">
        <f>P404</f>
        <v>0</v>
      </c>
      <c r="Q403" s="246"/>
      <c r="R403" s="247">
        <f>R404</f>
        <v>0</v>
      </c>
      <c r="S403" s="246"/>
      <c r="T403" s="248">
        <f>T404</f>
        <v>0</v>
      </c>
      <c r="AR403" s="249" t="s">
        <v>228</v>
      </c>
      <c r="AT403" s="250" t="s">
        <v>75</v>
      </c>
      <c r="AU403" s="250" t="s">
        <v>83</v>
      </c>
      <c r="AY403" s="249" t="s">
        <v>190</v>
      </c>
      <c r="BK403" s="251">
        <f>BK404</f>
        <v>0</v>
      </c>
    </row>
    <row r="404" spans="2:65" s="1" customFormat="1" ht="16.5" customHeight="1">
      <c r="B404" s="40"/>
      <c r="C404" s="254" t="s">
        <v>531</v>
      </c>
      <c r="D404" s="254" t="s">
        <v>193</v>
      </c>
      <c r="E404" s="255" t="s">
        <v>532</v>
      </c>
      <c r="F404" s="256" t="s">
        <v>167</v>
      </c>
      <c r="G404" s="257" t="s">
        <v>528</v>
      </c>
      <c r="H404" s="258">
        <v>1</v>
      </c>
      <c r="I404" s="259"/>
      <c r="J404" s="260">
        <f>ROUND(I404*H404,2)</f>
        <v>0</v>
      </c>
      <c r="K404" s="256" t="s">
        <v>1</v>
      </c>
      <c r="L404" s="42"/>
      <c r="M404" s="261" t="s">
        <v>1</v>
      </c>
      <c r="N404" s="262" t="s">
        <v>41</v>
      </c>
      <c r="O404" s="88"/>
      <c r="P404" s="263">
        <f>O404*H404</f>
        <v>0</v>
      </c>
      <c r="Q404" s="263">
        <v>0</v>
      </c>
      <c r="R404" s="263">
        <f>Q404*H404</f>
        <v>0</v>
      </c>
      <c r="S404" s="263">
        <v>0</v>
      </c>
      <c r="T404" s="264">
        <f>S404*H404</f>
        <v>0</v>
      </c>
      <c r="AR404" s="265" t="s">
        <v>197</v>
      </c>
      <c r="AT404" s="265" t="s">
        <v>193</v>
      </c>
      <c r="AU404" s="265" t="s">
        <v>85</v>
      </c>
      <c r="AY404" s="17" t="s">
        <v>190</v>
      </c>
      <c r="BE404" s="149">
        <f>IF(N404="základní",J404,0)</f>
        <v>0</v>
      </c>
      <c r="BF404" s="149">
        <f>IF(N404="snížená",J404,0)</f>
        <v>0</v>
      </c>
      <c r="BG404" s="149">
        <f>IF(N404="zákl. přenesená",J404,0)</f>
        <v>0</v>
      </c>
      <c r="BH404" s="149">
        <f>IF(N404="sníž. přenesená",J404,0)</f>
        <v>0</v>
      </c>
      <c r="BI404" s="149">
        <f>IF(N404="nulová",J404,0)</f>
        <v>0</v>
      </c>
      <c r="BJ404" s="17" t="s">
        <v>83</v>
      </c>
      <c r="BK404" s="149">
        <f>ROUND(I404*H404,2)</f>
        <v>0</v>
      </c>
      <c r="BL404" s="17" t="s">
        <v>197</v>
      </c>
      <c r="BM404" s="265" t="s">
        <v>533</v>
      </c>
    </row>
    <row r="405" spans="2:63" s="11" customFormat="1" ht="22.8" customHeight="1">
      <c r="B405" s="238"/>
      <c r="C405" s="239"/>
      <c r="D405" s="240" t="s">
        <v>75</v>
      </c>
      <c r="E405" s="252" t="s">
        <v>534</v>
      </c>
      <c r="F405" s="252" t="s">
        <v>535</v>
      </c>
      <c r="G405" s="239"/>
      <c r="H405" s="239"/>
      <c r="I405" s="242"/>
      <c r="J405" s="253">
        <f>BK405</f>
        <v>0</v>
      </c>
      <c r="K405" s="239"/>
      <c r="L405" s="244"/>
      <c r="M405" s="245"/>
      <c r="N405" s="246"/>
      <c r="O405" s="246"/>
      <c r="P405" s="247">
        <f>P406</f>
        <v>0</v>
      </c>
      <c r="Q405" s="246"/>
      <c r="R405" s="247">
        <f>R406</f>
        <v>0</v>
      </c>
      <c r="S405" s="246"/>
      <c r="T405" s="248">
        <f>T406</f>
        <v>0</v>
      </c>
      <c r="AR405" s="249" t="s">
        <v>228</v>
      </c>
      <c r="AT405" s="250" t="s">
        <v>75</v>
      </c>
      <c r="AU405" s="250" t="s">
        <v>83</v>
      </c>
      <c r="AY405" s="249" t="s">
        <v>190</v>
      </c>
      <c r="BK405" s="251">
        <f>BK406</f>
        <v>0</v>
      </c>
    </row>
    <row r="406" spans="2:65" s="1" customFormat="1" ht="16.5" customHeight="1">
      <c r="B406" s="40"/>
      <c r="C406" s="254" t="s">
        <v>536</v>
      </c>
      <c r="D406" s="254" t="s">
        <v>193</v>
      </c>
      <c r="E406" s="255" t="s">
        <v>537</v>
      </c>
      <c r="F406" s="256" t="s">
        <v>535</v>
      </c>
      <c r="G406" s="257" t="s">
        <v>528</v>
      </c>
      <c r="H406" s="258">
        <v>1</v>
      </c>
      <c r="I406" s="259"/>
      <c r="J406" s="260">
        <f>ROUND(I406*H406,2)</f>
        <v>0</v>
      </c>
      <c r="K406" s="256" t="s">
        <v>1</v>
      </c>
      <c r="L406" s="42"/>
      <c r="M406" s="261" t="s">
        <v>1</v>
      </c>
      <c r="N406" s="262" t="s">
        <v>41</v>
      </c>
      <c r="O406" s="88"/>
      <c r="P406" s="263">
        <f>O406*H406</f>
        <v>0</v>
      </c>
      <c r="Q406" s="263">
        <v>0</v>
      </c>
      <c r="R406" s="263">
        <f>Q406*H406</f>
        <v>0</v>
      </c>
      <c r="S406" s="263">
        <v>0</v>
      </c>
      <c r="T406" s="264">
        <f>S406*H406</f>
        <v>0</v>
      </c>
      <c r="AR406" s="265" t="s">
        <v>197</v>
      </c>
      <c r="AT406" s="265" t="s">
        <v>193</v>
      </c>
      <c r="AU406" s="265" t="s">
        <v>85</v>
      </c>
      <c r="AY406" s="17" t="s">
        <v>190</v>
      </c>
      <c r="BE406" s="149">
        <f>IF(N406="základní",J406,0)</f>
        <v>0</v>
      </c>
      <c r="BF406" s="149">
        <f>IF(N406="snížená",J406,0)</f>
        <v>0</v>
      </c>
      <c r="BG406" s="149">
        <f>IF(N406="zákl. přenesená",J406,0)</f>
        <v>0</v>
      </c>
      <c r="BH406" s="149">
        <f>IF(N406="sníž. přenesená",J406,0)</f>
        <v>0</v>
      </c>
      <c r="BI406" s="149">
        <f>IF(N406="nulová",J406,0)</f>
        <v>0</v>
      </c>
      <c r="BJ406" s="17" t="s">
        <v>83</v>
      </c>
      <c r="BK406" s="149">
        <f>ROUND(I406*H406,2)</f>
        <v>0</v>
      </c>
      <c r="BL406" s="17" t="s">
        <v>197</v>
      </c>
      <c r="BM406" s="265" t="s">
        <v>538</v>
      </c>
    </row>
    <row r="407" spans="2:63" s="11" customFormat="1" ht="22.8" customHeight="1">
      <c r="B407" s="238"/>
      <c r="C407" s="239"/>
      <c r="D407" s="240" t="s">
        <v>75</v>
      </c>
      <c r="E407" s="252" t="s">
        <v>539</v>
      </c>
      <c r="F407" s="252" t="s">
        <v>171</v>
      </c>
      <c r="G407" s="239"/>
      <c r="H407" s="239"/>
      <c r="I407" s="242"/>
      <c r="J407" s="253">
        <f>BK407</f>
        <v>0</v>
      </c>
      <c r="K407" s="239"/>
      <c r="L407" s="244"/>
      <c r="M407" s="245"/>
      <c r="N407" s="246"/>
      <c r="O407" s="246"/>
      <c r="P407" s="247">
        <f>P408</f>
        <v>0</v>
      </c>
      <c r="Q407" s="246"/>
      <c r="R407" s="247">
        <f>R408</f>
        <v>0</v>
      </c>
      <c r="S407" s="246"/>
      <c r="T407" s="248">
        <f>T408</f>
        <v>0</v>
      </c>
      <c r="AR407" s="249" t="s">
        <v>228</v>
      </c>
      <c r="AT407" s="250" t="s">
        <v>75</v>
      </c>
      <c r="AU407" s="250" t="s">
        <v>83</v>
      </c>
      <c r="AY407" s="249" t="s">
        <v>190</v>
      </c>
      <c r="BK407" s="251">
        <f>BK408</f>
        <v>0</v>
      </c>
    </row>
    <row r="408" spans="2:65" s="1" customFormat="1" ht="16.5" customHeight="1">
      <c r="B408" s="40"/>
      <c r="C408" s="254" t="s">
        <v>540</v>
      </c>
      <c r="D408" s="254" t="s">
        <v>193</v>
      </c>
      <c r="E408" s="255" t="s">
        <v>541</v>
      </c>
      <c r="F408" s="256" t="s">
        <v>171</v>
      </c>
      <c r="G408" s="257" t="s">
        <v>528</v>
      </c>
      <c r="H408" s="258">
        <v>1</v>
      </c>
      <c r="I408" s="259"/>
      <c r="J408" s="260">
        <f>ROUND(I408*H408,2)</f>
        <v>0</v>
      </c>
      <c r="K408" s="256" t="s">
        <v>1</v>
      </c>
      <c r="L408" s="42"/>
      <c r="M408" s="320" t="s">
        <v>1</v>
      </c>
      <c r="N408" s="321" t="s">
        <v>41</v>
      </c>
      <c r="O408" s="322"/>
      <c r="P408" s="323">
        <f>O408*H408</f>
        <v>0</v>
      </c>
      <c r="Q408" s="323">
        <v>0</v>
      </c>
      <c r="R408" s="323">
        <f>Q408*H408</f>
        <v>0</v>
      </c>
      <c r="S408" s="323">
        <v>0</v>
      </c>
      <c r="T408" s="324">
        <f>S408*H408</f>
        <v>0</v>
      </c>
      <c r="AR408" s="265" t="s">
        <v>197</v>
      </c>
      <c r="AT408" s="265" t="s">
        <v>193</v>
      </c>
      <c r="AU408" s="265" t="s">
        <v>85</v>
      </c>
      <c r="AY408" s="17" t="s">
        <v>190</v>
      </c>
      <c r="BE408" s="149">
        <f>IF(N408="základní",J408,0)</f>
        <v>0</v>
      </c>
      <c r="BF408" s="149">
        <f>IF(N408="snížená",J408,0)</f>
        <v>0</v>
      </c>
      <c r="BG408" s="149">
        <f>IF(N408="zákl. přenesená",J408,0)</f>
        <v>0</v>
      </c>
      <c r="BH408" s="149">
        <f>IF(N408="sníž. přenesená",J408,0)</f>
        <v>0</v>
      </c>
      <c r="BI408" s="149">
        <f>IF(N408="nulová",J408,0)</f>
        <v>0</v>
      </c>
      <c r="BJ408" s="17" t="s">
        <v>83</v>
      </c>
      <c r="BK408" s="149">
        <f>ROUND(I408*H408,2)</f>
        <v>0</v>
      </c>
      <c r="BL408" s="17" t="s">
        <v>197</v>
      </c>
      <c r="BM408" s="265" t="s">
        <v>542</v>
      </c>
    </row>
    <row r="409" spans="2:12" s="1" customFormat="1" ht="6.95" customHeight="1">
      <c r="B409" s="63"/>
      <c r="C409" s="64"/>
      <c r="D409" s="64"/>
      <c r="E409" s="64"/>
      <c r="F409" s="64"/>
      <c r="G409" s="64"/>
      <c r="H409" s="64"/>
      <c r="I409" s="199"/>
      <c r="J409" s="64"/>
      <c r="K409" s="64"/>
      <c r="L409" s="42"/>
    </row>
  </sheetData>
  <sheetProtection password="CC35" sheet="1" objects="1" scenarios="1" formatColumns="0" formatRows="0" autoFilter="0"/>
  <autoFilter ref="C147:K408"/>
  <mergeCells count="17">
    <mergeCell ref="E140:H140"/>
    <mergeCell ref="E85:H85"/>
    <mergeCell ref="E87:H87"/>
    <mergeCell ref="E89:H89"/>
    <mergeCell ref="D120:F120"/>
    <mergeCell ref="D121:F121"/>
    <mergeCell ref="D122:F122"/>
    <mergeCell ref="D123:F123"/>
    <mergeCell ref="D124:F124"/>
    <mergeCell ref="E136:H136"/>
    <mergeCell ref="E138:H138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93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139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543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J103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ROUND((SUM(BE103:BE110)+SUM(BE132:BE200)),2)</f>
        <v>0</v>
      </c>
      <c r="I37" s="180">
        <v>0.21</v>
      </c>
      <c r="J37" s="179">
        <f>ROUND(((SUM(BE103:BE110)+SUM(BE132:BE200))*I37),2)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ROUND((SUM(BF103:BF110)+SUM(BF132:BF200)),2)</f>
        <v>0</v>
      </c>
      <c r="I38" s="180">
        <v>0.15</v>
      </c>
      <c r="J38" s="179">
        <f>ROUND(((SUM(BF103:BF110)+SUM(BF132:BF200))*I38),2)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ROUND((SUM(BG103:BG110)+SUM(BG132:BG200)),2)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ROUND((SUM(BH103:BH110)+SUM(BH132:BH200)),2)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ROUND((SUM(BI103:BI110)+SUM(BI132:BI200)),2)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139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02u - Vzduchotechnika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J132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544</v>
      </c>
      <c r="E99" s="211"/>
      <c r="F99" s="211"/>
      <c r="G99" s="211"/>
      <c r="H99" s="211"/>
      <c r="I99" s="212"/>
      <c r="J99" s="213">
        <f>J133</f>
        <v>0</v>
      </c>
      <c r="K99" s="209"/>
      <c r="L99" s="214"/>
    </row>
    <row r="100" spans="2:12" s="8" customFormat="1" ht="24.95" customHeight="1">
      <c r="B100" s="208"/>
      <c r="C100" s="209"/>
      <c r="D100" s="210" t="s">
        <v>545</v>
      </c>
      <c r="E100" s="211"/>
      <c r="F100" s="211"/>
      <c r="G100" s="211"/>
      <c r="H100" s="211"/>
      <c r="I100" s="212"/>
      <c r="J100" s="213">
        <f>J198</f>
        <v>0</v>
      </c>
      <c r="K100" s="209"/>
      <c r="L100" s="214"/>
    </row>
    <row r="101" spans="2:12" s="1" customFormat="1" ht="21.8" customHeight="1">
      <c r="B101" s="40"/>
      <c r="C101" s="41"/>
      <c r="D101" s="41"/>
      <c r="E101" s="41"/>
      <c r="F101" s="41"/>
      <c r="G101" s="41"/>
      <c r="H101" s="41"/>
      <c r="I101" s="164"/>
      <c r="J101" s="41"/>
      <c r="K101" s="41"/>
      <c r="L101" s="42"/>
    </row>
    <row r="102" spans="2:12" s="1" customFormat="1" ht="6.95" customHeight="1">
      <c r="B102" s="40"/>
      <c r="C102" s="41"/>
      <c r="D102" s="41"/>
      <c r="E102" s="41"/>
      <c r="F102" s="41"/>
      <c r="G102" s="41"/>
      <c r="H102" s="41"/>
      <c r="I102" s="164"/>
      <c r="J102" s="41"/>
      <c r="K102" s="41"/>
      <c r="L102" s="42"/>
    </row>
    <row r="103" spans="2:14" s="1" customFormat="1" ht="29.25" customHeight="1">
      <c r="B103" s="40"/>
      <c r="C103" s="207" t="s">
        <v>166</v>
      </c>
      <c r="D103" s="41"/>
      <c r="E103" s="41"/>
      <c r="F103" s="41"/>
      <c r="G103" s="41"/>
      <c r="H103" s="41"/>
      <c r="I103" s="164"/>
      <c r="J103" s="221">
        <f>ROUND(J104+J105+J106+J107+J108+J109,2)</f>
        <v>0</v>
      </c>
      <c r="K103" s="41"/>
      <c r="L103" s="42"/>
      <c r="N103" s="222" t="s">
        <v>40</v>
      </c>
    </row>
    <row r="104" spans="2:65" s="1" customFormat="1" ht="18" customHeight="1">
      <c r="B104" s="40"/>
      <c r="C104" s="41"/>
      <c r="D104" s="150" t="s">
        <v>167</v>
      </c>
      <c r="E104" s="145"/>
      <c r="F104" s="145"/>
      <c r="G104" s="41"/>
      <c r="H104" s="41"/>
      <c r="I104" s="164"/>
      <c r="J104" s="146">
        <v>0</v>
      </c>
      <c r="K104" s="41"/>
      <c r="L104" s="223"/>
      <c r="M104" s="164"/>
      <c r="N104" s="224" t="s">
        <v>42</v>
      </c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225" t="s">
        <v>168</v>
      </c>
      <c r="AZ104" s="164"/>
      <c r="BA104" s="164"/>
      <c r="BB104" s="164"/>
      <c r="BC104" s="164"/>
      <c r="BD104" s="164"/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225" t="s">
        <v>85</v>
      </c>
      <c r="BK104" s="164"/>
      <c r="BL104" s="164"/>
      <c r="BM104" s="164"/>
    </row>
    <row r="105" spans="2:65" s="1" customFormat="1" ht="18" customHeight="1">
      <c r="B105" s="40"/>
      <c r="C105" s="41"/>
      <c r="D105" s="150" t="s">
        <v>169</v>
      </c>
      <c r="E105" s="145"/>
      <c r="F105" s="145"/>
      <c r="G105" s="41"/>
      <c r="H105" s="41"/>
      <c r="I105" s="164"/>
      <c r="J105" s="146">
        <v>0</v>
      </c>
      <c r="K105" s="41"/>
      <c r="L105" s="223"/>
      <c r="M105" s="164"/>
      <c r="N105" s="224" t="s">
        <v>42</v>
      </c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225" t="s">
        <v>168</v>
      </c>
      <c r="AZ105" s="164"/>
      <c r="BA105" s="164"/>
      <c r="BB105" s="164"/>
      <c r="BC105" s="164"/>
      <c r="BD105" s="164"/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225" t="s">
        <v>85</v>
      </c>
      <c r="BK105" s="164"/>
      <c r="BL105" s="164"/>
      <c r="BM105" s="164"/>
    </row>
    <row r="106" spans="2:65" s="1" customFormat="1" ht="18" customHeight="1">
      <c r="B106" s="40"/>
      <c r="C106" s="41"/>
      <c r="D106" s="150" t="s">
        <v>170</v>
      </c>
      <c r="E106" s="145"/>
      <c r="F106" s="145"/>
      <c r="G106" s="41"/>
      <c r="H106" s="41"/>
      <c r="I106" s="164"/>
      <c r="J106" s="146">
        <v>0</v>
      </c>
      <c r="K106" s="41"/>
      <c r="L106" s="223"/>
      <c r="M106" s="164"/>
      <c r="N106" s="224" t="s">
        <v>42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225" t="s">
        <v>168</v>
      </c>
      <c r="AZ106" s="164"/>
      <c r="BA106" s="164"/>
      <c r="BB106" s="164"/>
      <c r="BC106" s="164"/>
      <c r="BD106" s="164"/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225" t="s">
        <v>85</v>
      </c>
      <c r="BK106" s="164"/>
      <c r="BL106" s="164"/>
      <c r="BM106" s="164"/>
    </row>
    <row r="107" spans="2:65" s="1" customFormat="1" ht="18" customHeight="1">
      <c r="B107" s="40"/>
      <c r="C107" s="41"/>
      <c r="D107" s="150" t="s">
        <v>171</v>
      </c>
      <c r="E107" s="145"/>
      <c r="F107" s="145"/>
      <c r="G107" s="41"/>
      <c r="H107" s="41"/>
      <c r="I107" s="164"/>
      <c r="J107" s="146">
        <v>0</v>
      </c>
      <c r="K107" s="41"/>
      <c r="L107" s="223"/>
      <c r="M107" s="164"/>
      <c r="N107" s="224" t="s">
        <v>42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225" t="s">
        <v>168</v>
      </c>
      <c r="AZ107" s="164"/>
      <c r="BA107" s="164"/>
      <c r="BB107" s="164"/>
      <c r="BC107" s="164"/>
      <c r="BD107" s="164"/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225" t="s">
        <v>85</v>
      </c>
      <c r="BK107" s="164"/>
      <c r="BL107" s="164"/>
      <c r="BM107" s="164"/>
    </row>
    <row r="108" spans="2:65" s="1" customFormat="1" ht="18" customHeight="1">
      <c r="B108" s="40"/>
      <c r="C108" s="41"/>
      <c r="D108" s="150" t="s">
        <v>172</v>
      </c>
      <c r="E108" s="145"/>
      <c r="F108" s="145"/>
      <c r="G108" s="41"/>
      <c r="H108" s="41"/>
      <c r="I108" s="164"/>
      <c r="J108" s="146">
        <v>0</v>
      </c>
      <c r="K108" s="41"/>
      <c r="L108" s="223"/>
      <c r="M108" s="164"/>
      <c r="N108" s="224" t="s">
        <v>42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225" t="s">
        <v>168</v>
      </c>
      <c r="AZ108" s="164"/>
      <c r="BA108" s="164"/>
      <c r="BB108" s="164"/>
      <c r="BC108" s="164"/>
      <c r="BD108" s="164"/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5" t="s">
        <v>85</v>
      </c>
      <c r="BK108" s="164"/>
      <c r="BL108" s="164"/>
      <c r="BM108" s="164"/>
    </row>
    <row r="109" spans="2:65" s="1" customFormat="1" ht="18" customHeight="1">
      <c r="B109" s="40"/>
      <c r="C109" s="41"/>
      <c r="D109" s="145" t="s">
        <v>173</v>
      </c>
      <c r="E109" s="41"/>
      <c r="F109" s="41"/>
      <c r="G109" s="41"/>
      <c r="H109" s="41"/>
      <c r="I109" s="164"/>
      <c r="J109" s="146">
        <f>ROUND(J32*T109,2)</f>
        <v>0</v>
      </c>
      <c r="K109" s="41"/>
      <c r="L109" s="223"/>
      <c r="M109" s="164"/>
      <c r="N109" s="224" t="s">
        <v>42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225" t="s">
        <v>174</v>
      </c>
      <c r="AZ109" s="164"/>
      <c r="BA109" s="164"/>
      <c r="BB109" s="164"/>
      <c r="BC109" s="164"/>
      <c r="BD109" s="164"/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225" t="s">
        <v>85</v>
      </c>
      <c r="BK109" s="164"/>
      <c r="BL109" s="164"/>
      <c r="BM109" s="164"/>
    </row>
    <row r="110" spans="2:12" s="1" customFormat="1" ht="12">
      <c r="B110" s="40"/>
      <c r="C110" s="41"/>
      <c r="D110" s="41"/>
      <c r="E110" s="41"/>
      <c r="F110" s="41"/>
      <c r="G110" s="41"/>
      <c r="H110" s="41"/>
      <c r="I110" s="164"/>
      <c r="J110" s="41"/>
      <c r="K110" s="41"/>
      <c r="L110" s="42"/>
    </row>
    <row r="111" spans="2:12" s="1" customFormat="1" ht="29.25" customHeight="1">
      <c r="B111" s="40"/>
      <c r="C111" s="153" t="s">
        <v>136</v>
      </c>
      <c r="D111" s="154"/>
      <c r="E111" s="154"/>
      <c r="F111" s="154"/>
      <c r="G111" s="154"/>
      <c r="H111" s="154"/>
      <c r="I111" s="205"/>
      <c r="J111" s="155">
        <f>ROUND(J98+J103,2)</f>
        <v>0</v>
      </c>
      <c r="K111" s="154"/>
      <c r="L111" s="42"/>
    </row>
    <row r="112" spans="2:12" s="1" customFormat="1" ht="6.95" customHeight="1">
      <c r="B112" s="63"/>
      <c r="C112" s="64"/>
      <c r="D112" s="64"/>
      <c r="E112" s="64"/>
      <c r="F112" s="64"/>
      <c r="G112" s="64"/>
      <c r="H112" s="64"/>
      <c r="I112" s="199"/>
      <c r="J112" s="64"/>
      <c r="K112" s="64"/>
      <c r="L112" s="42"/>
    </row>
    <row r="116" spans="2:12" s="1" customFormat="1" ht="6.95" customHeight="1">
      <c r="B116" s="65"/>
      <c r="C116" s="66"/>
      <c r="D116" s="66"/>
      <c r="E116" s="66"/>
      <c r="F116" s="66"/>
      <c r="G116" s="66"/>
      <c r="H116" s="66"/>
      <c r="I116" s="202"/>
      <c r="J116" s="66"/>
      <c r="K116" s="66"/>
      <c r="L116" s="42"/>
    </row>
    <row r="117" spans="2:12" s="1" customFormat="1" ht="24.95" customHeight="1">
      <c r="B117" s="40"/>
      <c r="C117" s="23" t="s">
        <v>175</v>
      </c>
      <c r="D117" s="41"/>
      <c r="E117" s="41"/>
      <c r="F117" s="41"/>
      <c r="G117" s="41"/>
      <c r="H117" s="41"/>
      <c r="I117" s="164"/>
      <c r="J117" s="41"/>
      <c r="K117" s="41"/>
      <c r="L117" s="42"/>
    </row>
    <row r="118" spans="2:12" s="1" customFormat="1" ht="6.95" customHeight="1">
      <c r="B118" s="40"/>
      <c r="C118" s="41"/>
      <c r="D118" s="41"/>
      <c r="E118" s="41"/>
      <c r="F118" s="41"/>
      <c r="G118" s="41"/>
      <c r="H118" s="41"/>
      <c r="I118" s="164"/>
      <c r="J118" s="41"/>
      <c r="K118" s="41"/>
      <c r="L118" s="42"/>
    </row>
    <row r="119" spans="2:12" s="1" customFormat="1" ht="12" customHeight="1">
      <c r="B119" s="40"/>
      <c r="C119" s="32" t="s">
        <v>15</v>
      </c>
      <c r="D119" s="41"/>
      <c r="E119" s="41"/>
      <c r="F119" s="41"/>
      <c r="G119" s="41"/>
      <c r="H119" s="41"/>
      <c r="I119" s="164"/>
      <c r="J119" s="41"/>
      <c r="K119" s="41"/>
      <c r="L119" s="42"/>
    </row>
    <row r="120" spans="2:12" s="1" customFormat="1" ht="16.5" customHeight="1">
      <c r="B120" s="40"/>
      <c r="C120" s="41"/>
      <c r="D120" s="41"/>
      <c r="E120" s="203" t="str">
        <f>E7</f>
        <v>Stavební úpravy objektu 2 v obchodním areálu fy AGRICO v Týništi nad Orlicí</v>
      </c>
      <c r="F120" s="32"/>
      <c r="G120" s="32"/>
      <c r="H120" s="32"/>
      <c r="I120" s="164"/>
      <c r="J120" s="41"/>
      <c r="K120" s="41"/>
      <c r="L120" s="42"/>
    </row>
    <row r="121" spans="2:12" ht="12" customHeight="1">
      <c r="B121" s="21"/>
      <c r="C121" s="32" t="s">
        <v>138</v>
      </c>
      <c r="D121" s="22"/>
      <c r="E121" s="22"/>
      <c r="F121" s="22"/>
      <c r="G121" s="22"/>
      <c r="H121" s="22"/>
      <c r="I121" s="156"/>
      <c r="J121" s="22"/>
      <c r="K121" s="22"/>
      <c r="L121" s="20"/>
    </row>
    <row r="122" spans="2:12" s="1" customFormat="1" ht="16.5" customHeight="1">
      <c r="B122" s="40"/>
      <c r="C122" s="41"/>
      <c r="D122" s="41"/>
      <c r="E122" s="203" t="s">
        <v>139</v>
      </c>
      <c r="F122" s="41"/>
      <c r="G122" s="41"/>
      <c r="H122" s="41"/>
      <c r="I122" s="164"/>
      <c r="J122" s="41"/>
      <c r="K122" s="41"/>
      <c r="L122" s="42"/>
    </row>
    <row r="123" spans="2:12" s="1" customFormat="1" ht="12" customHeight="1">
      <c r="B123" s="40"/>
      <c r="C123" s="32" t="s">
        <v>140</v>
      </c>
      <c r="D123" s="41"/>
      <c r="E123" s="41"/>
      <c r="F123" s="41"/>
      <c r="G123" s="41"/>
      <c r="H123" s="41"/>
      <c r="I123" s="164"/>
      <c r="J123" s="41"/>
      <c r="K123" s="41"/>
      <c r="L123" s="42"/>
    </row>
    <row r="124" spans="2:12" s="1" customFormat="1" ht="16.5" customHeight="1">
      <c r="B124" s="40"/>
      <c r="C124" s="41"/>
      <c r="D124" s="41"/>
      <c r="E124" s="73" t="str">
        <f>E11</f>
        <v>02u - Vzduchotechnika</v>
      </c>
      <c r="F124" s="41"/>
      <c r="G124" s="41"/>
      <c r="H124" s="41"/>
      <c r="I124" s="164"/>
      <c r="J124" s="41"/>
      <c r="K124" s="41"/>
      <c r="L124" s="42"/>
    </row>
    <row r="125" spans="2:12" s="1" customFormat="1" ht="6.95" customHeight="1">
      <c r="B125" s="40"/>
      <c r="C125" s="41"/>
      <c r="D125" s="41"/>
      <c r="E125" s="41"/>
      <c r="F125" s="41"/>
      <c r="G125" s="41"/>
      <c r="H125" s="41"/>
      <c r="I125" s="164"/>
      <c r="J125" s="41"/>
      <c r="K125" s="41"/>
      <c r="L125" s="42"/>
    </row>
    <row r="126" spans="2:12" s="1" customFormat="1" ht="12" customHeight="1">
      <c r="B126" s="40"/>
      <c r="C126" s="32" t="s">
        <v>19</v>
      </c>
      <c r="D126" s="41"/>
      <c r="E126" s="41"/>
      <c r="F126" s="27" t="str">
        <f>F14</f>
        <v xml:space="preserve"> </v>
      </c>
      <c r="G126" s="41"/>
      <c r="H126" s="41"/>
      <c r="I126" s="166" t="s">
        <v>21</v>
      </c>
      <c r="J126" s="76" t="str">
        <f>IF(J14="","",J14)</f>
        <v>4. 2. 2021</v>
      </c>
      <c r="K126" s="41"/>
      <c r="L126" s="42"/>
    </row>
    <row r="127" spans="2:12" s="1" customFormat="1" ht="6.95" customHeight="1">
      <c r="B127" s="40"/>
      <c r="C127" s="41"/>
      <c r="D127" s="41"/>
      <c r="E127" s="41"/>
      <c r="F127" s="41"/>
      <c r="G127" s="41"/>
      <c r="H127" s="41"/>
      <c r="I127" s="164"/>
      <c r="J127" s="41"/>
      <c r="K127" s="41"/>
      <c r="L127" s="42"/>
    </row>
    <row r="128" spans="2:12" s="1" customFormat="1" ht="15.15" customHeight="1">
      <c r="B128" s="40"/>
      <c r="C128" s="32" t="s">
        <v>23</v>
      </c>
      <c r="D128" s="41"/>
      <c r="E128" s="41"/>
      <c r="F128" s="27" t="str">
        <f>E17</f>
        <v>Agrico s.r.o.</v>
      </c>
      <c r="G128" s="41"/>
      <c r="H128" s="41"/>
      <c r="I128" s="166" t="s">
        <v>29</v>
      </c>
      <c r="J128" s="36" t="str">
        <f>E23</f>
        <v>PT atelier s.r.o.</v>
      </c>
      <c r="K128" s="41"/>
      <c r="L128" s="42"/>
    </row>
    <row r="129" spans="2:12" s="1" customFormat="1" ht="15.15" customHeight="1">
      <c r="B129" s="40"/>
      <c r="C129" s="32" t="s">
        <v>27</v>
      </c>
      <c r="D129" s="41"/>
      <c r="E129" s="41"/>
      <c r="F129" s="27" t="str">
        <f>IF(E20="","",E20)</f>
        <v>Vyplň údaj</v>
      </c>
      <c r="G129" s="41"/>
      <c r="H129" s="41"/>
      <c r="I129" s="166" t="s">
        <v>32</v>
      </c>
      <c r="J129" s="36" t="str">
        <f>E26</f>
        <v xml:space="preserve"> </v>
      </c>
      <c r="K129" s="41"/>
      <c r="L129" s="42"/>
    </row>
    <row r="130" spans="2:12" s="1" customFormat="1" ht="10.3" customHeight="1">
      <c r="B130" s="40"/>
      <c r="C130" s="41"/>
      <c r="D130" s="41"/>
      <c r="E130" s="41"/>
      <c r="F130" s="41"/>
      <c r="G130" s="41"/>
      <c r="H130" s="41"/>
      <c r="I130" s="164"/>
      <c r="J130" s="41"/>
      <c r="K130" s="41"/>
      <c r="L130" s="42"/>
    </row>
    <row r="131" spans="2:20" s="10" customFormat="1" ht="29.25" customHeight="1">
      <c r="B131" s="227"/>
      <c r="C131" s="228" t="s">
        <v>176</v>
      </c>
      <c r="D131" s="229" t="s">
        <v>61</v>
      </c>
      <c r="E131" s="229" t="s">
        <v>57</v>
      </c>
      <c r="F131" s="229" t="s">
        <v>58</v>
      </c>
      <c r="G131" s="229" t="s">
        <v>177</v>
      </c>
      <c r="H131" s="229" t="s">
        <v>178</v>
      </c>
      <c r="I131" s="230" t="s">
        <v>179</v>
      </c>
      <c r="J131" s="231" t="s">
        <v>145</v>
      </c>
      <c r="K131" s="232" t="s">
        <v>180</v>
      </c>
      <c r="L131" s="233"/>
      <c r="M131" s="97" t="s">
        <v>1</v>
      </c>
      <c r="N131" s="98" t="s">
        <v>40</v>
      </c>
      <c r="O131" s="98" t="s">
        <v>181</v>
      </c>
      <c r="P131" s="98" t="s">
        <v>182</v>
      </c>
      <c r="Q131" s="98" t="s">
        <v>183</v>
      </c>
      <c r="R131" s="98" t="s">
        <v>184</v>
      </c>
      <c r="S131" s="98" t="s">
        <v>185</v>
      </c>
      <c r="T131" s="99" t="s">
        <v>186</v>
      </c>
    </row>
    <row r="132" spans="2:63" s="1" customFormat="1" ht="22.8" customHeight="1">
      <c r="B132" s="40"/>
      <c r="C132" s="104" t="s">
        <v>187</v>
      </c>
      <c r="D132" s="41"/>
      <c r="E132" s="41"/>
      <c r="F132" s="41"/>
      <c r="G132" s="41"/>
      <c r="H132" s="41"/>
      <c r="I132" s="164"/>
      <c r="J132" s="234">
        <f>BK132</f>
        <v>0</v>
      </c>
      <c r="K132" s="41"/>
      <c r="L132" s="42"/>
      <c r="M132" s="100"/>
      <c r="N132" s="101"/>
      <c r="O132" s="101"/>
      <c r="P132" s="235">
        <f>P133+P198</f>
        <v>0</v>
      </c>
      <c r="Q132" s="101"/>
      <c r="R132" s="235">
        <f>R133+R198</f>
        <v>0</v>
      </c>
      <c r="S132" s="101"/>
      <c r="T132" s="236">
        <f>T133+T198</f>
        <v>0</v>
      </c>
      <c r="AT132" s="17" t="s">
        <v>75</v>
      </c>
      <c r="AU132" s="17" t="s">
        <v>147</v>
      </c>
      <c r="BK132" s="237">
        <f>BK133+BK198</f>
        <v>0</v>
      </c>
    </row>
    <row r="133" spans="2:63" s="11" customFormat="1" ht="25.9" customHeight="1">
      <c r="B133" s="238"/>
      <c r="C133" s="239"/>
      <c r="D133" s="240" t="s">
        <v>75</v>
      </c>
      <c r="E133" s="241" t="s">
        <v>83</v>
      </c>
      <c r="F133" s="241" t="s">
        <v>546</v>
      </c>
      <c r="G133" s="239"/>
      <c r="H133" s="239"/>
      <c r="I133" s="242"/>
      <c r="J133" s="243">
        <f>BK133</f>
        <v>0</v>
      </c>
      <c r="K133" s="239"/>
      <c r="L133" s="244"/>
      <c r="M133" s="245"/>
      <c r="N133" s="246"/>
      <c r="O133" s="246"/>
      <c r="P133" s="247">
        <f>SUM(P134:P197)</f>
        <v>0</v>
      </c>
      <c r="Q133" s="246"/>
      <c r="R133" s="247">
        <f>SUM(R134:R197)</f>
        <v>0</v>
      </c>
      <c r="S133" s="246"/>
      <c r="T133" s="248">
        <f>SUM(T134:T197)</f>
        <v>0</v>
      </c>
      <c r="AR133" s="249" t="s">
        <v>83</v>
      </c>
      <c r="AT133" s="250" t="s">
        <v>75</v>
      </c>
      <c r="AU133" s="250" t="s">
        <v>76</v>
      </c>
      <c r="AY133" s="249" t="s">
        <v>190</v>
      </c>
      <c r="BK133" s="251">
        <f>SUM(BK134:BK197)</f>
        <v>0</v>
      </c>
    </row>
    <row r="134" spans="2:65" s="1" customFormat="1" ht="48" customHeight="1">
      <c r="B134" s="40"/>
      <c r="C134" s="254" t="s">
        <v>83</v>
      </c>
      <c r="D134" s="254" t="s">
        <v>193</v>
      </c>
      <c r="E134" s="255" t="s">
        <v>547</v>
      </c>
      <c r="F134" s="256" t="s">
        <v>548</v>
      </c>
      <c r="G134" s="257" t="s">
        <v>289</v>
      </c>
      <c r="H134" s="258">
        <v>1</v>
      </c>
      <c r="I134" s="259"/>
      <c r="J134" s="260">
        <f>ROUND(I134*H134,2)</f>
        <v>0</v>
      </c>
      <c r="K134" s="256" t="s">
        <v>1</v>
      </c>
      <c r="L134" s="42"/>
      <c r="M134" s="261" t="s">
        <v>1</v>
      </c>
      <c r="N134" s="262" t="s">
        <v>41</v>
      </c>
      <c r="O134" s="88"/>
      <c r="P134" s="263">
        <f>O134*H134</f>
        <v>0</v>
      </c>
      <c r="Q134" s="263">
        <v>0</v>
      </c>
      <c r="R134" s="263">
        <f>Q134*H134</f>
        <v>0</v>
      </c>
      <c r="S134" s="263">
        <v>0</v>
      </c>
      <c r="T134" s="264">
        <f>S134*H134</f>
        <v>0</v>
      </c>
      <c r="AR134" s="265" t="s">
        <v>197</v>
      </c>
      <c r="AT134" s="265" t="s">
        <v>193</v>
      </c>
      <c r="AU134" s="265" t="s">
        <v>83</v>
      </c>
      <c r="AY134" s="17" t="s">
        <v>190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7" t="s">
        <v>83</v>
      </c>
      <c r="BK134" s="149">
        <f>ROUND(I134*H134,2)</f>
        <v>0</v>
      </c>
      <c r="BL134" s="17" t="s">
        <v>197</v>
      </c>
      <c r="BM134" s="265" t="s">
        <v>549</v>
      </c>
    </row>
    <row r="135" spans="2:65" s="1" customFormat="1" ht="36" customHeight="1">
      <c r="B135" s="40"/>
      <c r="C135" s="254" t="s">
        <v>85</v>
      </c>
      <c r="D135" s="254" t="s">
        <v>193</v>
      </c>
      <c r="E135" s="255" t="s">
        <v>550</v>
      </c>
      <c r="F135" s="256" t="s">
        <v>551</v>
      </c>
      <c r="G135" s="257" t="s">
        <v>552</v>
      </c>
      <c r="H135" s="258">
        <v>1</v>
      </c>
      <c r="I135" s="259"/>
      <c r="J135" s="260">
        <f>ROUND(I135*H135,2)</f>
        <v>0</v>
      </c>
      <c r="K135" s="256" t="s">
        <v>1</v>
      </c>
      <c r="L135" s="42"/>
      <c r="M135" s="261" t="s">
        <v>1</v>
      </c>
      <c r="N135" s="262" t="s">
        <v>41</v>
      </c>
      <c r="O135" s="88"/>
      <c r="P135" s="263">
        <f>O135*H135</f>
        <v>0</v>
      </c>
      <c r="Q135" s="263">
        <v>0</v>
      </c>
      <c r="R135" s="263">
        <f>Q135*H135</f>
        <v>0</v>
      </c>
      <c r="S135" s="263">
        <v>0</v>
      </c>
      <c r="T135" s="264">
        <f>S135*H135</f>
        <v>0</v>
      </c>
      <c r="AR135" s="265" t="s">
        <v>197</v>
      </c>
      <c r="AT135" s="265" t="s">
        <v>193</v>
      </c>
      <c r="AU135" s="265" t="s">
        <v>83</v>
      </c>
      <c r="AY135" s="17" t="s">
        <v>190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83</v>
      </c>
      <c r="BK135" s="149">
        <f>ROUND(I135*H135,2)</f>
        <v>0</v>
      </c>
      <c r="BL135" s="17" t="s">
        <v>197</v>
      </c>
      <c r="BM135" s="265" t="s">
        <v>553</v>
      </c>
    </row>
    <row r="136" spans="2:65" s="1" customFormat="1" ht="48" customHeight="1">
      <c r="B136" s="40"/>
      <c r="C136" s="254" t="s">
        <v>120</v>
      </c>
      <c r="D136" s="254" t="s">
        <v>193</v>
      </c>
      <c r="E136" s="255" t="s">
        <v>554</v>
      </c>
      <c r="F136" s="256" t="s">
        <v>555</v>
      </c>
      <c r="G136" s="257" t="s">
        <v>289</v>
      </c>
      <c r="H136" s="258">
        <v>1</v>
      </c>
      <c r="I136" s="259"/>
      <c r="J136" s="260">
        <f>ROUND(I136*H136,2)</f>
        <v>0</v>
      </c>
      <c r="K136" s="256" t="s">
        <v>1</v>
      </c>
      <c r="L136" s="42"/>
      <c r="M136" s="261" t="s">
        <v>1</v>
      </c>
      <c r="N136" s="262" t="s">
        <v>41</v>
      </c>
      <c r="O136" s="88"/>
      <c r="P136" s="263">
        <f>O136*H136</f>
        <v>0</v>
      </c>
      <c r="Q136" s="263">
        <v>0</v>
      </c>
      <c r="R136" s="263">
        <f>Q136*H136</f>
        <v>0</v>
      </c>
      <c r="S136" s="263">
        <v>0</v>
      </c>
      <c r="T136" s="264">
        <f>S136*H136</f>
        <v>0</v>
      </c>
      <c r="AR136" s="265" t="s">
        <v>197</v>
      </c>
      <c r="AT136" s="265" t="s">
        <v>193</v>
      </c>
      <c r="AU136" s="265" t="s">
        <v>83</v>
      </c>
      <c r="AY136" s="17" t="s">
        <v>190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83</v>
      </c>
      <c r="BK136" s="149">
        <f>ROUND(I136*H136,2)</f>
        <v>0</v>
      </c>
      <c r="BL136" s="17" t="s">
        <v>197</v>
      </c>
      <c r="BM136" s="265" t="s">
        <v>556</v>
      </c>
    </row>
    <row r="137" spans="2:65" s="1" customFormat="1" ht="36" customHeight="1">
      <c r="B137" s="40"/>
      <c r="C137" s="254" t="s">
        <v>197</v>
      </c>
      <c r="D137" s="254" t="s">
        <v>193</v>
      </c>
      <c r="E137" s="255" t="s">
        <v>557</v>
      </c>
      <c r="F137" s="256" t="s">
        <v>558</v>
      </c>
      <c r="G137" s="257" t="s">
        <v>289</v>
      </c>
      <c r="H137" s="258">
        <v>1</v>
      </c>
      <c r="I137" s="259"/>
      <c r="J137" s="260">
        <f>ROUND(I137*H137,2)</f>
        <v>0</v>
      </c>
      <c r="K137" s="256" t="s">
        <v>1</v>
      </c>
      <c r="L137" s="42"/>
      <c r="M137" s="261" t="s">
        <v>1</v>
      </c>
      <c r="N137" s="262" t="s">
        <v>41</v>
      </c>
      <c r="O137" s="88"/>
      <c r="P137" s="263">
        <f>O137*H137</f>
        <v>0</v>
      </c>
      <c r="Q137" s="263">
        <v>0</v>
      </c>
      <c r="R137" s="263">
        <f>Q137*H137</f>
        <v>0</v>
      </c>
      <c r="S137" s="263">
        <v>0</v>
      </c>
      <c r="T137" s="264">
        <f>S137*H137</f>
        <v>0</v>
      </c>
      <c r="AR137" s="265" t="s">
        <v>197</v>
      </c>
      <c r="AT137" s="265" t="s">
        <v>193</v>
      </c>
      <c r="AU137" s="265" t="s">
        <v>83</v>
      </c>
      <c r="AY137" s="17" t="s">
        <v>190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83</v>
      </c>
      <c r="BK137" s="149">
        <f>ROUND(I137*H137,2)</f>
        <v>0</v>
      </c>
      <c r="BL137" s="17" t="s">
        <v>197</v>
      </c>
      <c r="BM137" s="265" t="s">
        <v>559</v>
      </c>
    </row>
    <row r="138" spans="2:65" s="1" customFormat="1" ht="16.5" customHeight="1">
      <c r="B138" s="40"/>
      <c r="C138" s="254" t="s">
        <v>228</v>
      </c>
      <c r="D138" s="254" t="s">
        <v>193</v>
      </c>
      <c r="E138" s="255" t="s">
        <v>560</v>
      </c>
      <c r="F138" s="256" t="s">
        <v>561</v>
      </c>
      <c r="G138" s="257" t="s">
        <v>552</v>
      </c>
      <c r="H138" s="258">
        <v>1</v>
      </c>
      <c r="I138" s="259"/>
      <c r="J138" s="260">
        <f>ROUND(I138*H138,2)</f>
        <v>0</v>
      </c>
      <c r="K138" s="256" t="s">
        <v>1</v>
      </c>
      <c r="L138" s="42"/>
      <c r="M138" s="261" t="s">
        <v>1</v>
      </c>
      <c r="N138" s="262" t="s">
        <v>41</v>
      </c>
      <c r="O138" s="88"/>
      <c r="P138" s="263">
        <f>O138*H138</f>
        <v>0</v>
      </c>
      <c r="Q138" s="263">
        <v>0</v>
      </c>
      <c r="R138" s="263">
        <f>Q138*H138</f>
        <v>0</v>
      </c>
      <c r="S138" s="263">
        <v>0</v>
      </c>
      <c r="T138" s="264">
        <f>S138*H138</f>
        <v>0</v>
      </c>
      <c r="AR138" s="265" t="s">
        <v>197</v>
      </c>
      <c r="AT138" s="265" t="s">
        <v>193</v>
      </c>
      <c r="AU138" s="265" t="s">
        <v>83</v>
      </c>
      <c r="AY138" s="17" t="s">
        <v>190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83</v>
      </c>
      <c r="BK138" s="149">
        <f>ROUND(I138*H138,2)</f>
        <v>0</v>
      </c>
      <c r="BL138" s="17" t="s">
        <v>197</v>
      </c>
      <c r="BM138" s="265" t="s">
        <v>562</v>
      </c>
    </row>
    <row r="139" spans="2:65" s="1" customFormat="1" ht="24" customHeight="1">
      <c r="B139" s="40"/>
      <c r="C139" s="254" t="s">
        <v>191</v>
      </c>
      <c r="D139" s="254" t="s">
        <v>193</v>
      </c>
      <c r="E139" s="255" t="s">
        <v>563</v>
      </c>
      <c r="F139" s="256" t="s">
        <v>564</v>
      </c>
      <c r="G139" s="257" t="s">
        <v>552</v>
      </c>
      <c r="H139" s="258">
        <v>1</v>
      </c>
      <c r="I139" s="259"/>
      <c r="J139" s="260">
        <f>ROUND(I139*H139,2)</f>
        <v>0</v>
      </c>
      <c r="K139" s="256" t="s">
        <v>1</v>
      </c>
      <c r="L139" s="42"/>
      <c r="M139" s="261" t="s">
        <v>1</v>
      </c>
      <c r="N139" s="262" t="s">
        <v>41</v>
      </c>
      <c r="O139" s="88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AR139" s="265" t="s">
        <v>197</v>
      </c>
      <c r="AT139" s="265" t="s">
        <v>193</v>
      </c>
      <c r="AU139" s="265" t="s">
        <v>83</v>
      </c>
      <c r="AY139" s="17" t="s">
        <v>190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83</v>
      </c>
      <c r="BK139" s="149">
        <f>ROUND(I139*H139,2)</f>
        <v>0</v>
      </c>
      <c r="BL139" s="17" t="s">
        <v>197</v>
      </c>
      <c r="BM139" s="265" t="s">
        <v>565</v>
      </c>
    </row>
    <row r="140" spans="2:65" s="1" customFormat="1" ht="72" customHeight="1">
      <c r="B140" s="40"/>
      <c r="C140" s="254" t="s">
        <v>251</v>
      </c>
      <c r="D140" s="254" t="s">
        <v>193</v>
      </c>
      <c r="E140" s="255" t="s">
        <v>566</v>
      </c>
      <c r="F140" s="256" t="s">
        <v>567</v>
      </c>
      <c r="G140" s="257" t="s">
        <v>552</v>
      </c>
      <c r="H140" s="258">
        <v>1</v>
      </c>
      <c r="I140" s="259"/>
      <c r="J140" s="260">
        <f>ROUND(I140*H140,2)</f>
        <v>0</v>
      </c>
      <c r="K140" s="256" t="s">
        <v>1</v>
      </c>
      <c r="L140" s="42"/>
      <c r="M140" s="261" t="s">
        <v>1</v>
      </c>
      <c r="N140" s="262" t="s">
        <v>41</v>
      </c>
      <c r="O140" s="88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AR140" s="265" t="s">
        <v>197</v>
      </c>
      <c r="AT140" s="265" t="s">
        <v>193</v>
      </c>
      <c r="AU140" s="265" t="s">
        <v>83</v>
      </c>
      <c r="AY140" s="17" t="s">
        <v>190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83</v>
      </c>
      <c r="BK140" s="149">
        <f>ROUND(I140*H140,2)</f>
        <v>0</v>
      </c>
      <c r="BL140" s="17" t="s">
        <v>197</v>
      </c>
      <c r="BM140" s="265" t="s">
        <v>568</v>
      </c>
    </row>
    <row r="141" spans="2:65" s="1" customFormat="1" ht="72" customHeight="1">
      <c r="B141" s="40"/>
      <c r="C141" s="254" t="s">
        <v>209</v>
      </c>
      <c r="D141" s="254" t="s">
        <v>193</v>
      </c>
      <c r="E141" s="255" t="s">
        <v>569</v>
      </c>
      <c r="F141" s="256" t="s">
        <v>567</v>
      </c>
      <c r="G141" s="257" t="s">
        <v>552</v>
      </c>
      <c r="H141" s="258">
        <v>1</v>
      </c>
      <c r="I141" s="259"/>
      <c r="J141" s="260">
        <f>ROUND(I141*H141,2)</f>
        <v>0</v>
      </c>
      <c r="K141" s="256" t="s">
        <v>1</v>
      </c>
      <c r="L141" s="42"/>
      <c r="M141" s="261" t="s">
        <v>1</v>
      </c>
      <c r="N141" s="262" t="s">
        <v>41</v>
      </c>
      <c r="O141" s="88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AR141" s="265" t="s">
        <v>197</v>
      </c>
      <c r="AT141" s="265" t="s">
        <v>193</v>
      </c>
      <c r="AU141" s="265" t="s">
        <v>83</v>
      </c>
      <c r="AY141" s="17" t="s">
        <v>190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83</v>
      </c>
      <c r="BK141" s="149">
        <f>ROUND(I141*H141,2)</f>
        <v>0</v>
      </c>
      <c r="BL141" s="17" t="s">
        <v>197</v>
      </c>
      <c r="BM141" s="265" t="s">
        <v>570</v>
      </c>
    </row>
    <row r="142" spans="2:65" s="1" customFormat="1" ht="72" customHeight="1">
      <c r="B142" s="40"/>
      <c r="C142" s="254" t="s">
        <v>249</v>
      </c>
      <c r="D142" s="254" t="s">
        <v>193</v>
      </c>
      <c r="E142" s="255" t="s">
        <v>571</v>
      </c>
      <c r="F142" s="256" t="s">
        <v>572</v>
      </c>
      <c r="G142" s="257" t="s">
        <v>552</v>
      </c>
      <c r="H142" s="258">
        <v>1</v>
      </c>
      <c r="I142" s="259"/>
      <c r="J142" s="260">
        <f>ROUND(I142*H142,2)</f>
        <v>0</v>
      </c>
      <c r="K142" s="256" t="s">
        <v>1</v>
      </c>
      <c r="L142" s="42"/>
      <c r="M142" s="261" t="s">
        <v>1</v>
      </c>
      <c r="N142" s="262" t="s">
        <v>41</v>
      </c>
      <c r="O142" s="88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AR142" s="265" t="s">
        <v>197</v>
      </c>
      <c r="AT142" s="265" t="s">
        <v>193</v>
      </c>
      <c r="AU142" s="265" t="s">
        <v>83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197</v>
      </c>
      <c r="BM142" s="265" t="s">
        <v>573</v>
      </c>
    </row>
    <row r="143" spans="2:65" s="1" customFormat="1" ht="72" customHeight="1">
      <c r="B143" s="40"/>
      <c r="C143" s="254" t="s">
        <v>264</v>
      </c>
      <c r="D143" s="254" t="s">
        <v>193</v>
      </c>
      <c r="E143" s="255" t="s">
        <v>574</v>
      </c>
      <c r="F143" s="256" t="s">
        <v>572</v>
      </c>
      <c r="G143" s="257" t="s">
        <v>552</v>
      </c>
      <c r="H143" s="258">
        <v>1</v>
      </c>
      <c r="I143" s="259"/>
      <c r="J143" s="260">
        <f>ROUND(I143*H143,2)</f>
        <v>0</v>
      </c>
      <c r="K143" s="256" t="s">
        <v>1</v>
      </c>
      <c r="L143" s="42"/>
      <c r="M143" s="261" t="s">
        <v>1</v>
      </c>
      <c r="N143" s="262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197</v>
      </c>
      <c r="AT143" s="265" t="s">
        <v>193</v>
      </c>
      <c r="AU143" s="265" t="s">
        <v>83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575</v>
      </c>
    </row>
    <row r="144" spans="2:65" s="1" customFormat="1" ht="72" customHeight="1">
      <c r="B144" s="40"/>
      <c r="C144" s="254" t="s">
        <v>270</v>
      </c>
      <c r="D144" s="254" t="s">
        <v>193</v>
      </c>
      <c r="E144" s="255" t="s">
        <v>576</v>
      </c>
      <c r="F144" s="256" t="s">
        <v>577</v>
      </c>
      <c r="G144" s="257" t="s">
        <v>552</v>
      </c>
      <c r="H144" s="258">
        <v>1</v>
      </c>
      <c r="I144" s="259"/>
      <c r="J144" s="260">
        <f>ROUND(I144*H144,2)</f>
        <v>0</v>
      </c>
      <c r="K144" s="256" t="s">
        <v>1</v>
      </c>
      <c r="L144" s="42"/>
      <c r="M144" s="261" t="s">
        <v>1</v>
      </c>
      <c r="N144" s="262" t="s">
        <v>41</v>
      </c>
      <c r="O144" s="88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65" t="s">
        <v>197</v>
      </c>
      <c r="AT144" s="265" t="s">
        <v>193</v>
      </c>
      <c r="AU144" s="265" t="s">
        <v>83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197</v>
      </c>
      <c r="BM144" s="265" t="s">
        <v>578</v>
      </c>
    </row>
    <row r="145" spans="2:65" s="1" customFormat="1" ht="72" customHeight="1">
      <c r="B145" s="40"/>
      <c r="C145" s="254" t="s">
        <v>279</v>
      </c>
      <c r="D145" s="254" t="s">
        <v>193</v>
      </c>
      <c r="E145" s="255" t="s">
        <v>579</v>
      </c>
      <c r="F145" s="256" t="s">
        <v>572</v>
      </c>
      <c r="G145" s="257" t="s">
        <v>552</v>
      </c>
      <c r="H145" s="258">
        <v>1</v>
      </c>
      <c r="I145" s="259"/>
      <c r="J145" s="260">
        <f>ROUND(I145*H145,2)</f>
        <v>0</v>
      </c>
      <c r="K145" s="256" t="s">
        <v>1</v>
      </c>
      <c r="L145" s="42"/>
      <c r="M145" s="261" t="s">
        <v>1</v>
      </c>
      <c r="N145" s="262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197</v>
      </c>
      <c r="AT145" s="265" t="s">
        <v>193</v>
      </c>
      <c r="AU145" s="265" t="s">
        <v>83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580</v>
      </c>
    </row>
    <row r="146" spans="2:65" s="1" customFormat="1" ht="72" customHeight="1">
      <c r="B146" s="40"/>
      <c r="C146" s="254" t="s">
        <v>286</v>
      </c>
      <c r="D146" s="254" t="s">
        <v>193</v>
      </c>
      <c r="E146" s="255" t="s">
        <v>581</v>
      </c>
      <c r="F146" s="256" t="s">
        <v>572</v>
      </c>
      <c r="G146" s="257" t="s">
        <v>552</v>
      </c>
      <c r="H146" s="258">
        <v>1</v>
      </c>
      <c r="I146" s="259"/>
      <c r="J146" s="260">
        <f>ROUND(I146*H146,2)</f>
        <v>0</v>
      </c>
      <c r="K146" s="256" t="s">
        <v>1</v>
      </c>
      <c r="L146" s="42"/>
      <c r="M146" s="261" t="s">
        <v>1</v>
      </c>
      <c r="N146" s="262" t="s">
        <v>41</v>
      </c>
      <c r="O146" s="88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AR146" s="265" t="s">
        <v>197</v>
      </c>
      <c r="AT146" s="265" t="s">
        <v>193</v>
      </c>
      <c r="AU146" s="265" t="s">
        <v>83</v>
      </c>
      <c r="AY146" s="17" t="s">
        <v>190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83</v>
      </c>
      <c r="BK146" s="149">
        <f>ROUND(I146*H146,2)</f>
        <v>0</v>
      </c>
      <c r="BL146" s="17" t="s">
        <v>197</v>
      </c>
      <c r="BM146" s="265" t="s">
        <v>582</v>
      </c>
    </row>
    <row r="147" spans="2:65" s="1" customFormat="1" ht="72" customHeight="1">
      <c r="B147" s="40"/>
      <c r="C147" s="254" t="s">
        <v>293</v>
      </c>
      <c r="D147" s="254" t="s">
        <v>193</v>
      </c>
      <c r="E147" s="255" t="s">
        <v>583</v>
      </c>
      <c r="F147" s="256" t="s">
        <v>584</v>
      </c>
      <c r="G147" s="257" t="s">
        <v>552</v>
      </c>
      <c r="H147" s="258">
        <v>1</v>
      </c>
      <c r="I147" s="259"/>
      <c r="J147" s="260">
        <f>ROUND(I147*H147,2)</f>
        <v>0</v>
      </c>
      <c r="K147" s="256" t="s">
        <v>1</v>
      </c>
      <c r="L147" s="42"/>
      <c r="M147" s="261" t="s">
        <v>1</v>
      </c>
      <c r="N147" s="262" t="s">
        <v>41</v>
      </c>
      <c r="O147" s="88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AR147" s="265" t="s">
        <v>197</v>
      </c>
      <c r="AT147" s="265" t="s">
        <v>193</v>
      </c>
      <c r="AU147" s="265" t="s">
        <v>83</v>
      </c>
      <c r="AY147" s="17" t="s">
        <v>190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83</v>
      </c>
      <c r="BK147" s="149">
        <f>ROUND(I147*H147,2)</f>
        <v>0</v>
      </c>
      <c r="BL147" s="17" t="s">
        <v>197</v>
      </c>
      <c r="BM147" s="265" t="s">
        <v>585</v>
      </c>
    </row>
    <row r="148" spans="2:65" s="1" customFormat="1" ht="72" customHeight="1">
      <c r="B148" s="40"/>
      <c r="C148" s="254" t="s">
        <v>8</v>
      </c>
      <c r="D148" s="254" t="s">
        <v>193</v>
      </c>
      <c r="E148" s="255" t="s">
        <v>586</v>
      </c>
      <c r="F148" s="256" t="s">
        <v>584</v>
      </c>
      <c r="G148" s="257" t="s">
        <v>552</v>
      </c>
      <c r="H148" s="258">
        <v>1</v>
      </c>
      <c r="I148" s="259"/>
      <c r="J148" s="260">
        <f>ROUND(I148*H148,2)</f>
        <v>0</v>
      </c>
      <c r="K148" s="256" t="s">
        <v>1</v>
      </c>
      <c r="L148" s="42"/>
      <c r="M148" s="261" t="s">
        <v>1</v>
      </c>
      <c r="N148" s="262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197</v>
      </c>
      <c r="AT148" s="265" t="s">
        <v>193</v>
      </c>
      <c r="AU148" s="265" t="s">
        <v>83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197</v>
      </c>
      <c r="BM148" s="265" t="s">
        <v>587</v>
      </c>
    </row>
    <row r="149" spans="2:65" s="1" customFormat="1" ht="60" customHeight="1">
      <c r="B149" s="40"/>
      <c r="C149" s="254" t="s">
        <v>301</v>
      </c>
      <c r="D149" s="254" t="s">
        <v>193</v>
      </c>
      <c r="E149" s="255" t="s">
        <v>588</v>
      </c>
      <c r="F149" s="256" t="s">
        <v>589</v>
      </c>
      <c r="G149" s="257" t="s">
        <v>552</v>
      </c>
      <c r="H149" s="258">
        <v>5</v>
      </c>
      <c r="I149" s="259"/>
      <c r="J149" s="260">
        <f>ROUND(I149*H149,2)</f>
        <v>0</v>
      </c>
      <c r="K149" s="256" t="s">
        <v>1</v>
      </c>
      <c r="L149" s="42"/>
      <c r="M149" s="261" t="s">
        <v>1</v>
      </c>
      <c r="N149" s="262" t="s">
        <v>41</v>
      </c>
      <c r="O149" s="88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AR149" s="265" t="s">
        <v>197</v>
      </c>
      <c r="AT149" s="265" t="s">
        <v>193</v>
      </c>
      <c r="AU149" s="265" t="s">
        <v>83</v>
      </c>
      <c r="AY149" s="17" t="s">
        <v>190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83</v>
      </c>
      <c r="BK149" s="149">
        <f>ROUND(I149*H149,2)</f>
        <v>0</v>
      </c>
      <c r="BL149" s="17" t="s">
        <v>197</v>
      </c>
      <c r="BM149" s="265" t="s">
        <v>590</v>
      </c>
    </row>
    <row r="150" spans="2:65" s="1" customFormat="1" ht="60" customHeight="1">
      <c r="B150" s="40"/>
      <c r="C150" s="254" t="s">
        <v>306</v>
      </c>
      <c r="D150" s="254" t="s">
        <v>193</v>
      </c>
      <c r="E150" s="255" t="s">
        <v>591</v>
      </c>
      <c r="F150" s="256" t="s">
        <v>592</v>
      </c>
      <c r="G150" s="257" t="s">
        <v>552</v>
      </c>
      <c r="H150" s="258">
        <v>1</v>
      </c>
      <c r="I150" s="259"/>
      <c r="J150" s="260">
        <f>ROUND(I150*H150,2)</f>
        <v>0</v>
      </c>
      <c r="K150" s="256" t="s">
        <v>1</v>
      </c>
      <c r="L150" s="42"/>
      <c r="M150" s="261" t="s">
        <v>1</v>
      </c>
      <c r="N150" s="262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197</v>
      </c>
      <c r="AT150" s="265" t="s">
        <v>193</v>
      </c>
      <c r="AU150" s="265" t="s">
        <v>83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197</v>
      </c>
      <c r="BM150" s="265" t="s">
        <v>593</v>
      </c>
    </row>
    <row r="151" spans="2:65" s="1" customFormat="1" ht="60" customHeight="1">
      <c r="B151" s="40"/>
      <c r="C151" s="254" t="s">
        <v>312</v>
      </c>
      <c r="D151" s="254" t="s">
        <v>193</v>
      </c>
      <c r="E151" s="255" t="s">
        <v>594</v>
      </c>
      <c r="F151" s="256" t="s">
        <v>595</v>
      </c>
      <c r="G151" s="257" t="s">
        <v>552</v>
      </c>
      <c r="H151" s="258">
        <v>5</v>
      </c>
      <c r="I151" s="259"/>
      <c r="J151" s="260">
        <f>ROUND(I151*H151,2)</f>
        <v>0</v>
      </c>
      <c r="K151" s="256" t="s">
        <v>1</v>
      </c>
      <c r="L151" s="42"/>
      <c r="M151" s="261" t="s">
        <v>1</v>
      </c>
      <c r="N151" s="262" t="s">
        <v>41</v>
      </c>
      <c r="O151" s="88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AR151" s="265" t="s">
        <v>197</v>
      </c>
      <c r="AT151" s="265" t="s">
        <v>193</v>
      </c>
      <c r="AU151" s="265" t="s">
        <v>83</v>
      </c>
      <c r="AY151" s="17" t="s">
        <v>190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83</v>
      </c>
      <c r="BK151" s="149">
        <f>ROUND(I151*H151,2)</f>
        <v>0</v>
      </c>
      <c r="BL151" s="17" t="s">
        <v>197</v>
      </c>
      <c r="BM151" s="265" t="s">
        <v>596</v>
      </c>
    </row>
    <row r="152" spans="2:65" s="1" customFormat="1" ht="60" customHeight="1">
      <c r="B152" s="40"/>
      <c r="C152" s="254" t="s">
        <v>320</v>
      </c>
      <c r="D152" s="254" t="s">
        <v>193</v>
      </c>
      <c r="E152" s="255" t="s">
        <v>597</v>
      </c>
      <c r="F152" s="256" t="s">
        <v>598</v>
      </c>
      <c r="G152" s="257" t="s">
        <v>552</v>
      </c>
      <c r="H152" s="258">
        <v>5</v>
      </c>
      <c r="I152" s="259"/>
      <c r="J152" s="260">
        <f>ROUND(I152*H152,2)</f>
        <v>0</v>
      </c>
      <c r="K152" s="256" t="s">
        <v>1</v>
      </c>
      <c r="L152" s="42"/>
      <c r="M152" s="261" t="s">
        <v>1</v>
      </c>
      <c r="N152" s="262" t="s">
        <v>41</v>
      </c>
      <c r="O152" s="88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AR152" s="265" t="s">
        <v>197</v>
      </c>
      <c r="AT152" s="265" t="s">
        <v>193</v>
      </c>
      <c r="AU152" s="265" t="s">
        <v>83</v>
      </c>
      <c r="AY152" s="17" t="s">
        <v>190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83</v>
      </c>
      <c r="BK152" s="149">
        <f>ROUND(I152*H152,2)</f>
        <v>0</v>
      </c>
      <c r="BL152" s="17" t="s">
        <v>197</v>
      </c>
      <c r="BM152" s="265" t="s">
        <v>599</v>
      </c>
    </row>
    <row r="153" spans="2:65" s="1" customFormat="1" ht="60" customHeight="1">
      <c r="B153" s="40"/>
      <c r="C153" s="254" t="s">
        <v>325</v>
      </c>
      <c r="D153" s="254" t="s">
        <v>193</v>
      </c>
      <c r="E153" s="255" t="s">
        <v>600</v>
      </c>
      <c r="F153" s="256" t="s">
        <v>601</v>
      </c>
      <c r="G153" s="257" t="s">
        <v>552</v>
      </c>
      <c r="H153" s="258">
        <v>1</v>
      </c>
      <c r="I153" s="259"/>
      <c r="J153" s="260">
        <f>ROUND(I153*H153,2)</f>
        <v>0</v>
      </c>
      <c r="K153" s="256" t="s">
        <v>1</v>
      </c>
      <c r="L153" s="42"/>
      <c r="M153" s="261" t="s">
        <v>1</v>
      </c>
      <c r="N153" s="262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197</v>
      </c>
      <c r="AT153" s="265" t="s">
        <v>193</v>
      </c>
      <c r="AU153" s="265" t="s">
        <v>83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197</v>
      </c>
      <c r="BM153" s="265" t="s">
        <v>602</v>
      </c>
    </row>
    <row r="154" spans="2:65" s="1" customFormat="1" ht="60" customHeight="1">
      <c r="B154" s="40"/>
      <c r="C154" s="254" t="s">
        <v>7</v>
      </c>
      <c r="D154" s="254" t="s">
        <v>193</v>
      </c>
      <c r="E154" s="255" t="s">
        <v>603</v>
      </c>
      <c r="F154" s="256" t="s">
        <v>604</v>
      </c>
      <c r="G154" s="257" t="s">
        <v>552</v>
      </c>
      <c r="H154" s="258">
        <v>5</v>
      </c>
      <c r="I154" s="259"/>
      <c r="J154" s="260">
        <f>ROUND(I154*H154,2)</f>
        <v>0</v>
      </c>
      <c r="K154" s="256" t="s">
        <v>1</v>
      </c>
      <c r="L154" s="42"/>
      <c r="M154" s="261" t="s">
        <v>1</v>
      </c>
      <c r="N154" s="262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197</v>
      </c>
      <c r="AT154" s="265" t="s">
        <v>193</v>
      </c>
      <c r="AU154" s="265" t="s">
        <v>83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197</v>
      </c>
      <c r="BM154" s="265" t="s">
        <v>605</v>
      </c>
    </row>
    <row r="155" spans="2:65" s="1" customFormat="1" ht="60" customHeight="1">
      <c r="B155" s="40"/>
      <c r="C155" s="254" t="s">
        <v>340</v>
      </c>
      <c r="D155" s="254" t="s">
        <v>193</v>
      </c>
      <c r="E155" s="255" t="s">
        <v>606</v>
      </c>
      <c r="F155" s="256" t="s">
        <v>607</v>
      </c>
      <c r="G155" s="257" t="s">
        <v>552</v>
      </c>
      <c r="H155" s="258">
        <v>2</v>
      </c>
      <c r="I155" s="259"/>
      <c r="J155" s="260">
        <f>ROUND(I155*H155,2)</f>
        <v>0</v>
      </c>
      <c r="K155" s="256" t="s">
        <v>1</v>
      </c>
      <c r="L155" s="42"/>
      <c r="M155" s="261" t="s">
        <v>1</v>
      </c>
      <c r="N155" s="262" t="s">
        <v>41</v>
      </c>
      <c r="O155" s="88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AR155" s="265" t="s">
        <v>197</v>
      </c>
      <c r="AT155" s="265" t="s">
        <v>193</v>
      </c>
      <c r="AU155" s="265" t="s">
        <v>83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197</v>
      </c>
      <c r="BM155" s="265" t="s">
        <v>608</v>
      </c>
    </row>
    <row r="156" spans="2:65" s="1" customFormat="1" ht="48" customHeight="1">
      <c r="B156" s="40"/>
      <c r="C156" s="254" t="s">
        <v>346</v>
      </c>
      <c r="D156" s="254" t="s">
        <v>193</v>
      </c>
      <c r="E156" s="255" t="s">
        <v>609</v>
      </c>
      <c r="F156" s="256" t="s">
        <v>610</v>
      </c>
      <c r="G156" s="257" t="s">
        <v>552</v>
      </c>
      <c r="H156" s="258">
        <v>1</v>
      </c>
      <c r="I156" s="259"/>
      <c r="J156" s="260">
        <f>ROUND(I156*H156,2)</f>
        <v>0</v>
      </c>
      <c r="K156" s="256" t="s">
        <v>1</v>
      </c>
      <c r="L156" s="42"/>
      <c r="M156" s="261" t="s">
        <v>1</v>
      </c>
      <c r="N156" s="262" t="s">
        <v>41</v>
      </c>
      <c r="O156" s="88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AR156" s="265" t="s">
        <v>197</v>
      </c>
      <c r="AT156" s="265" t="s">
        <v>193</v>
      </c>
      <c r="AU156" s="265" t="s">
        <v>83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197</v>
      </c>
      <c r="BM156" s="265" t="s">
        <v>611</v>
      </c>
    </row>
    <row r="157" spans="2:65" s="1" customFormat="1" ht="48" customHeight="1">
      <c r="B157" s="40"/>
      <c r="C157" s="254" t="s">
        <v>350</v>
      </c>
      <c r="D157" s="254" t="s">
        <v>193</v>
      </c>
      <c r="E157" s="255" t="s">
        <v>612</v>
      </c>
      <c r="F157" s="256" t="s">
        <v>613</v>
      </c>
      <c r="G157" s="257" t="s">
        <v>552</v>
      </c>
      <c r="H157" s="258">
        <v>1</v>
      </c>
      <c r="I157" s="259"/>
      <c r="J157" s="260">
        <f>ROUND(I157*H157,2)</f>
        <v>0</v>
      </c>
      <c r="K157" s="256" t="s">
        <v>1</v>
      </c>
      <c r="L157" s="42"/>
      <c r="M157" s="261" t="s">
        <v>1</v>
      </c>
      <c r="N157" s="262" t="s">
        <v>41</v>
      </c>
      <c r="O157" s="88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AR157" s="265" t="s">
        <v>197</v>
      </c>
      <c r="AT157" s="265" t="s">
        <v>193</v>
      </c>
      <c r="AU157" s="265" t="s">
        <v>83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197</v>
      </c>
      <c r="BM157" s="265" t="s">
        <v>614</v>
      </c>
    </row>
    <row r="158" spans="2:65" s="1" customFormat="1" ht="60" customHeight="1">
      <c r="B158" s="40"/>
      <c r="C158" s="254" t="s">
        <v>354</v>
      </c>
      <c r="D158" s="254" t="s">
        <v>193</v>
      </c>
      <c r="E158" s="255" t="s">
        <v>615</v>
      </c>
      <c r="F158" s="256" t="s">
        <v>616</v>
      </c>
      <c r="G158" s="257" t="s">
        <v>552</v>
      </c>
      <c r="H158" s="258">
        <v>2</v>
      </c>
      <c r="I158" s="259"/>
      <c r="J158" s="260">
        <f>ROUND(I158*H158,2)</f>
        <v>0</v>
      </c>
      <c r="K158" s="256" t="s">
        <v>1</v>
      </c>
      <c r="L158" s="42"/>
      <c r="M158" s="261" t="s">
        <v>1</v>
      </c>
      <c r="N158" s="262" t="s">
        <v>41</v>
      </c>
      <c r="O158" s="88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AR158" s="265" t="s">
        <v>197</v>
      </c>
      <c r="AT158" s="265" t="s">
        <v>193</v>
      </c>
      <c r="AU158" s="265" t="s">
        <v>83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197</v>
      </c>
      <c r="BM158" s="265" t="s">
        <v>617</v>
      </c>
    </row>
    <row r="159" spans="2:65" s="1" customFormat="1" ht="72" customHeight="1">
      <c r="B159" s="40"/>
      <c r="C159" s="254" t="s">
        <v>358</v>
      </c>
      <c r="D159" s="254" t="s">
        <v>193</v>
      </c>
      <c r="E159" s="255" t="s">
        <v>618</v>
      </c>
      <c r="F159" s="256" t="s">
        <v>619</v>
      </c>
      <c r="G159" s="257" t="s">
        <v>552</v>
      </c>
      <c r="H159" s="258">
        <v>1</v>
      </c>
      <c r="I159" s="259"/>
      <c r="J159" s="260">
        <f>ROUND(I159*H159,2)</f>
        <v>0</v>
      </c>
      <c r="K159" s="256" t="s">
        <v>1</v>
      </c>
      <c r="L159" s="42"/>
      <c r="M159" s="261" t="s">
        <v>1</v>
      </c>
      <c r="N159" s="262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197</v>
      </c>
      <c r="AT159" s="265" t="s">
        <v>193</v>
      </c>
      <c r="AU159" s="265" t="s">
        <v>83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197</v>
      </c>
      <c r="BM159" s="265" t="s">
        <v>620</v>
      </c>
    </row>
    <row r="160" spans="2:65" s="1" customFormat="1" ht="60" customHeight="1">
      <c r="B160" s="40"/>
      <c r="C160" s="254" t="s">
        <v>365</v>
      </c>
      <c r="D160" s="254" t="s">
        <v>193</v>
      </c>
      <c r="E160" s="255" t="s">
        <v>621</v>
      </c>
      <c r="F160" s="256" t="s">
        <v>622</v>
      </c>
      <c r="G160" s="257" t="s">
        <v>552</v>
      </c>
      <c r="H160" s="258">
        <v>1</v>
      </c>
      <c r="I160" s="259"/>
      <c r="J160" s="260">
        <f>ROUND(I160*H160,2)</f>
        <v>0</v>
      </c>
      <c r="K160" s="256" t="s">
        <v>1</v>
      </c>
      <c r="L160" s="42"/>
      <c r="M160" s="261" t="s">
        <v>1</v>
      </c>
      <c r="N160" s="262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197</v>
      </c>
      <c r="AT160" s="265" t="s">
        <v>193</v>
      </c>
      <c r="AU160" s="265" t="s">
        <v>83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197</v>
      </c>
      <c r="BM160" s="265" t="s">
        <v>623</v>
      </c>
    </row>
    <row r="161" spans="2:65" s="1" customFormat="1" ht="60" customHeight="1">
      <c r="B161" s="40"/>
      <c r="C161" s="254" t="s">
        <v>624</v>
      </c>
      <c r="D161" s="254" t="s">
        <v>193</v>
      </c>
      <c r="E161" s="255" t="s">
        <v>625</v>
      </c>
      <c r="F161" s="256" t="s">
        <v>626</v>
      </c>
      <c r="G161" s="257" t="s">
        <v>552</v>
      </c>
      <c r="H161" s="258">
        <v>4</v>
      </c>
      <c r="I161" s="259"/>
      <c r="J161" s="260">
        <f>ROUND(I161*H161,2)</f>
        <v>0</v>
      </c>
      <c r="K161" s="256" t="s">
        <v>1</v>
      </c>
      <c r="L161" s="42"/>
      <c r="M161" s="261" t="s">
        <v>1</v>
      </c>
      <c r="N161" s="262" t="s">
        <v>41</v>
      </c>
      <c r="O161" s="88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265" t="s">
        <v>197</v>
      </c>
      <c r="AT161" s="265" t="s">
        <v>193</v>
      </c>
      <c r="AU161" s="265" t="s">
        <v>83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197</v>
      </c>
      <c r="BM161" s="265" t="s">
        <v>627</v>
      </c>
    </row>
    <row r="162" spans="2:65" s="1" customFormat="1" ht="60" customHeight="1">
      <c r="B162" s="40"/>
      <c r="C162" s="254" t="s">
        <v>372</v>
      </c>
      <c r="D162" s="254" t="s">
        <v>193</v>
      </c>
      <c r="E162" s="255" t="s">
        <v>628</v>
      </c>
      <c r="F162" s="256" t="s">
        <v>629</v>
      </c>
      <c r="G162" s="257" t="s">
        <v>552</v>
      </c>
      <c r="H162" s="258">
        <v>1</v>
      </c>
      <c r="I162" s="259"/>
      <c r="J162" s="260">
        <f>ROUND(I162*H162,2)</f>
        <v>0</v>
      </c>
      <c r="K162" s="256" t="s">
        <v>1</v>
      </c>
      <c r="L162" s="42"/>
      <c r="M162" s="261" t="s">
        <v>1</v>
      </c>
      <c r="N162" s="262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197</v>
      </c>
      <c r="AT162" s="265" t="s">
        <v>193</v>
      </c>
      <c r="AU162" s="265" t="s">
        <v>83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197</v>
      </c>
      <c r="BM162" s="265" t="s">
        <v>630</v>
      </c>
    </row>
    <row r="163" spans="2:65" s="1" customFormat="1" ht="60" customHeight="1">
      <c r="B163" s="40"/>
      <c r="C163" s="254" t="s">
        <v>631</v>
      </c>
      <c r="D163" s="254" t="s">
        <v>193</v>
      </c>
      <c r="E163" s="255" t="s">
        <v>632</v>
      </c>
      <c r="F163" s="256" t="s">
        <v>629</v>
      </c>
      <c r="G163" s="257" t="s">
        <v>552</v>
      </c>
      <c r="H163" s="258">
        <v>2</v>
      </c>
      <c r="I163" s="259"/>
      <c r="J163" s="260">
        <f>ROUND(I163*H163,2)</f>
        <v>0</v>
      </c>
      <c r="K163" s="256" t="s">
        <v>1</v>
      </c>
      <c r="L163" s="42"/>
      <c r="M163" s="261" t="s">
        <v>1</v>
      </c>
      <c r="N163" s="262" t="s">
        <v>41</v>
      </c>
      <c r="O163" s="88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AR163" s="265" t="s">
        <v>197</v>
      </c>
      <c r="AT163" s="265" t="s">
        <v>193</v>
      </c>
      <c r="AU163" s="265" t="s">
        <v>83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197</v>
      </c>
      <c r="BM163" s="265" t="s">
        <v>633</v>
      </c>
    </row>
    <row r="164" spans="2:65" s="1" customFormat="1" ht="60" customHeight="1">
      <c r="B164" s="40"/>
      <c r="C164" s="254" t="s">
        <v>379</v>
      </c>
      <c r="D164" s="254" t="s">
        <v>193</v>
      </c>
      <c r="E164" s="255" t="s">
        <v>634</v>
      </c>
      <c r="F164" s="256" t="s">
        <v>629</v>
      </c>
      <c r="G164" s="257" t="s">
        <v>552</v>
      </c>
      <c r="H164" s="258">
        <v>1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197</v>
      </c>
      <c r="AT164" s="265" t="s">
        <v>193</v>
      </c>
      <c r="AU164" s="265" t="s">
        <v>83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197</v>
      </c>
      <c r="BM164" s="265" t="s">
        <v>635</v>
      </c>
    </row>
    <row r="165" spans="2:65" s="1" customFormat="1" ht="60" customHeight="1">
      <c r="B165" s="40"/>
      <c r="C165" s="254" t="s">
        <v>362</v>
      </c>
      <c r="D165" s="254" t="s">
        <v>193</v>
      </c>
      <c r="E165" s="255" t="s">
        <v>636</v>
      </c>
      <c r="F165" s="256" t="s">
        <v>637</v>
      </c>
      <c r="G165" s="257" t="s">
        <v>552</v>
      </c>
      <c r="H165" s="258">
        <v>1</v>
      </c>
      <c r="I165" s="259"/>
      <c r="J165" s="260">
        <f>ROUND(I165*H165,2)</f>
        <v>0</v>
      </c>
      <c r="K165" s="256" t="s">
        <v>1</v>
      </c>
      <c r="L165" s="42"/>
      <c r="M165" s="261" t="s">
        <v>1</v>
      </c>
      <c r="N165" s="262" t="s">
        <v>41</v>
      </c>
      <c r="O165" s="88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AR165" s="265" t="s">
        <v>197</v>
      </c>
      <c r="AT165" s="265" t="s">
        <v>193</v>
      </c>
      <c r="AU165" s="265" t="s">
        <v>83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197</v>
      </c>
      <c r="BM165" s="265" t="s">
        <v>638</v>
      </c>
    </row>
    <row r="166" spans="2:65" s="1" customFormat="1" ht="60" customHeight="1">
      <c r="B166" s="40"/>
      <c r="C166" s="254" t="s">
        <v>388</v>
      </c>
      <c r="D166" s="254" t="s">
        <v>193</v>
      </c>
      <c r="E166" s="255" t="s">
        <v>639</v>
      </c>
      <c r="F166" s="256" t="s">
        <v>640</v>
      </c>
      <c r="G166" s="257" t="s">
        <v>552</v>
      </c>
      <c r="H166" s="258">
        <v>2</v>
      </c>
      <c r="I166" s="259"/>
      <c r="J166" s="260">
        <f>ROUND(I166*H166,2)</f>
        <v>0</v>
      </c>
      <c r="K166" s="256" t="s">
        <v>1</v>
      </c>
      <c r="L166" s="42"/>
      <c r="M166" s="261" t="s">
        <v>1</v>
      </c>
      <c r="N166" s="262" t="s">
        <v>41</v>
      </c>
      <c r="O166" s="88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AR166" s="265" t="s">
        <v>197</v>
      </c>
      <c r="AT166" s="265" t="s">
        <v>193</v>
      </c>
      <c r="AU166" s="265" t="s">
        <v>83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197</v>
      </c>
      <c r="BM166" s="265" t="s">
        <v>641</v>
      </c>
    </row>
    <row r="167" spans="2:65" s="1" customFormat="1" ht="60" customHeight="1">
      <c r="B167" s="40"/>
      <c r="C167" s="254" t="s">
        <v>394</v>
      </c>
      <c r="D167" s="254" t="s">
        <v>193</v>
      </c>
      <c r="E167" s="255" t="s">
        <v>642</v>
      </c>
      <c r="F167" s="256" t="s">
        <v>643</v>
      </c>
      <c r="G167" s="257" t="s">
        <v>552</v>
      </c>
      <c r="H167" s="258">
        <v>2</v>
      </c>
      <c r="I167" s="259"/>
      <c r="J167" s="260">
        <f>ROUND(I167*H167,2)</f>
        <v>0</v>
      </c>
      <c r="K167" s="256" t="s">
        <v>1</v>
      </c>
      <c r="L167" s="42"/>
      <c r="M167" s="261" t="s">
        <v>1</v>
      </c>
      <c r="N167" s="262" t="s">
        <v>41</v>
      </c>
      <c r="O167" s="88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65" t="s">
        <v>197</v>
      </c>
      <c r="AT167" s="265" t="s">
        <v>193</v>
      </c>
      <c r="AU167" s="265" t="s">
        <v>83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197</v>
      </c>
      <c r="BM167" s="265" t="s">
        <v>644</v>
      </c>
    </row>
    <row r="168" spans="2:65" s="1" customFormat="1" ht="60" customHeight="1">
      <c r="B168" s="40"/>
      <c r="C168" s="254" t="s">
        <v>401</v>
      </c>
      <c r="D168" s="254" t="s">
        <v>193</v>
      </c>
      <c r="E168" s="255" t="s">
        <v>645</v>
      </c>
      <c r="F168" s="256" t="s">
        <v>646</v>
      </c>
      <c r="G168" s="257" t="s">
        <v>552</v>
      </c>
      <c r="H168" s="258">
        <v>1</v>
      </c>
      <c r="I168" s="259"/>
      <c r="J168" s="260">
        <f>ROUND(I168*H168,2)</f>
        <v>0</v>
      </c>
      <c r="K168" s="256" t="s">
        <v>1</v>
      </c>
      <c r="L168" s="42"/>
      <c r="M168" s="261" t="s">
        <v>1</v>
      </c>
      <c r="N168" s="262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197</v>
      </c>
      <c r="AT168" s="265" t="s">
        <v>193</v>
      </c>
      <c r="AU168" s="265" t="s">
        <v>83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197</v>
      </c>
      <c r="BM168" s="265" t="s">
        <v>647</v>
      </c>
    </row>
    <row r="169" spans="2:65" s="1" customFormat="1" ht="60" customHeight="1">
      <c r="B169" s="40"/>
      <c r="C169" s="254" t="s">
        <v>407</v>
      </c>
      <c r="D169" s="254" t="s">
        <v>193</v>
      </c>
      <c r="E169" s="255" t="s">
        <v>648</v>
      </c>
      <c r="F169" s="256" t="s">
        <v>649</v>
      </c>
      <c r="G169" s="257" t="s">
        <v>552</v>
      </c>
      <c r="H169" s="258">
        <v>1</v>
      </c>
      <c r="I169" s="259"/>
      <c r="J169" s="260">
        <f>ROUND(I169*H169,2)</f>
        <v>0</v>
      </c>
      <c r="K169" s="256" t="s">
        <v>1</v>
      </c>
      <c r="L169" s="42"/>
      <c r="M169" s="261" t="s">
        <v>1</v>
      </c>
      <c r="N169" s="262" t="s">
        <v>41</v>
      </c>
      <c r="O169" s="88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AR169" s="265" t="s">
        <v>197</v>
      </c>
      <c r="AT169" s="265" t="s">
        <v>193</v>
      </c>
      <c r="AU169" s="265" t="s">
        <v>83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197</v>
      </c>
      <c r="BM169" s="265" t="s">
        <v>650</v>
      </c>
    </row>
    <row r="170" spans="2:65" s="1" customFormat="1" ht="60" customHeight="1">
      <c r="B170" s="40"/>
      <c r="C170" s="254" t="s">
        <v>412</v>
      </c>
      <c r="D170" s="254" t="s">
        <v>193</v>
      </c>
      <c r="E170" s="255" t="s">
        <v>651</v>
      </c>
      <c r="F170" s="256" t="s">
        <v>652</v>
      </c>
      <c r="G170" s="257" t="s">
        <v>552</v>
      </c>
      <c r="H170" s="258">
        <v>1</v>
      </c>
      <c r="I170" s="259"/>
      <c r="J170" s="260">
        <f>ROUND(I170*H170,2)</f>
        <v>0</v>
      </c>
      <c r="K170" s="256" t="s">
        <v>1</v>
      </c>
      <c r="L170" s="42"/>
      <c r="M170" s="261" t="s">
        <v>1</v>
      </c>
      <c r="N170" s="262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197</v>
      </c>
      <c r="AT170" s="265" t="s">
        <v>193</v>
      </c>
      <c r="AU170" s="265" t="s">
        <v>83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197</v>
      </c>
      <c r="BM170" s="265" t="s">
        <v>653</v>
      </c>
    </row>
    <row r="171" spans="2:65" s="1" customFormat="1" ht="60" customHeight="1">
      <c r="B171" s="40"/>
      <c r="C171" s="254" t="s">
        <v>418</v>
      </c>
      <c r="D171" s="254" t="s">
        <v>193</v>
      </c>
      <c r="E171" s="255" t="s">
        <v>654</v>
      </c>
      <c r="F171" s="256" t="s">
        <v>655</v>
      </c>
      <c r="G171" s="257" t="s">
        <v>552</v>
      </c>
      <c r="H171" s="258">
        <v>1</v>
      </c>
      <c r="I171" s="259"/>
      <c r="J171" s="260">
        <f>ROUND(I171*H171,2)</f>
        <v>0</v>
      </c>
      <c r="K171" s="256" t="s">
        <v>1</v>
      </c>
      <c r="L171" s="42"/>
      <c r="M171" s="261" t="s">
        <v>1</v>
      </c>
      <c r="N171" s="262" t="s">
        <v>41</v>
      </c>
      <c r="O171" s="88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AR171" s="265" t="s">
        <v>197</v>
      </c>
      <c r="AT171" s="265" t="s">
        <v>193</v>
      </c>
      <c r="AU171" s="265" t="s">
        <v>83</v>
      </c>
      <c r="AY171" s="17" t="s">
        <v>190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83</v>
      </c>
      <c r="BK171" s="149">
        <f>ROUND(I171*H171,2)</f>
        <v>0</v>
      </c>
      <c r="BL171" s="17" t="s">
        <v>197</v>
      </c>
      <c r="BM171" s="265" t="s">
        <v>656</v>
      </c>
    </row>
    <row r="172" spans="2:65" s="1" customFormat="1" ht="60" customHeight="1">
      <c r="B172" s="40"/>
      <c r="C172" s="254" t="s">
        <v>424</v>
      </c>
      <c r="D172" s="254" t="s">
        <v>193</v>
      </c>
      <c r="E172" s="255" t="s">
        <v>657</v>
      </c>
      <c r="F172" s="256" t="s">
        <v>658</v>
      </c>
      <c r="G172" s="257" t="s">
        <v>552</v>
      </c>
      <c r="H172" s="258">
        <v>2</v>
      </c>
      <c r="I172" s="259"/>
      <c r="J172" s="260">
        <f>ROUND(I172*H172,2)</f>
        <v>0</v>
      </c>
      <c r="K172" s="256" t="s">
        <v>1</v>
      </c>
      <c r="L172" s="42"/>
      <c r="M172" s="261" t="s">
        <v>1</v>
      </c>
      <c r="N172" s="262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197</v>
      </c>
      <c r="AT172" s="265" t="s">
        <v>193</v>
      </c>
      <c r="AU172" s="265" t="s">
        <v>83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197</v>
      </c>
      <c r="BM172" s="265" t="s">
        <v>659</v>
      </c>
    </row>
    <row r="173" spans="2:65" s="1" customFormat="1" ht="60" customHeight="1">
      <c r="B173" s="40"/>
      <c r="C173" s="254" t="s">
        <v>430</v>
      </c>
      <c r="D173" s="254" t="s">
        <v>193</v>
      </c>
      <c r="E173" s="255" t="s">
        <v>660</v>
      </c>
      <c r="F173" s="256" t="s">
        <v>661</v>
      </c>
      <c r="G173" s="257" t="s">
        <v>552</v>
      </c>
      <c r="H173" s="258">
        <v>2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197</v>
      </c>
      <c r="AT173" s="265" t="s">
        <v>193</v>
      </c>
      <c r="AU173" s="265" t="s">
        <v>83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197</v>
      </c>
      <c r="BM173" s="265" t="s">
        <v>662</v>
      </c>
    </row>
    <row r="174" spans="2:65" s="1" customFormat="1" ht="60" customHeight="1">
      <c r="B174" s="40"/>
      <c r="C174" s="254" t="s">
        <v>434</v>
      </c>
      <c r="D174" s="254" t="s">
        <v>193</v>
      </c>
      <c r="E174" s="255" t="s">
        <v>663</v>
      </c>
      <c r="F174" s="256" t="s">
        <v>664</v>
      </c>
      <c r="G174" s="257" t="s">
        <v>552</v>
      </c>
      <c r="H174" s="258">
        <v>1</v>
      </c>
      <c r="I174" s="259"/>
      <c r="J174" s="260">
        <f>ROUND(I174*H174,2)</f>
        <v>0</v>
      </c>
      <c r="K174" s="256" t="s">
        <v>1</v>
      </c>
      <c r="L174" s="42"/>
      <c r="M174" s="261" t="s">
        <v>1</v>
      </c>
      <c r="N174" s="262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197</v>
      </c>
      <c r="AT174" s="265" t="s">
        <v>193</v>
      </c>
      <c r="AU174" s="265" t="s">
        <v>83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197</v>
      </c>
      <c r="BM174" s="265" t="s">
        <v>665</v>
      </c>
    </row>
    <row r="175" spans="2:65" s="1" customFormat="1" ht="60" customHeight="1">
      <c r="B175" s="40"/>
      <c r="C175" s="254" t="s">
        <v>438</v>
      </c>
      <c r="D175" s="254" t="s">
        <v>193</v>
      </c>
      <c r="E175" s="255" t="s">
        <v>666</v>
      </c>
      <c r="F175" s="256" t="s">
        <v>664</v>
      </c>
      <c r="G175" s="257" t="s">
        <v>552</v>
      </c>
      <c r="H175" s="258">
        <v>1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197</v>
      </c>
      <c r="AT175" s="265" t="s">
        <v>193</v>
      </c>
      <c r="AU175" s="265" t="s">
        <v>83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197</v>
      </c>
      <c r="BM175" s="265" t="s">
        <v>667</v>
      </c>
    </row>
    <row r="176" spans="2:65" s="1" customFormat="1" ht="60" customHeight="1">
      <c r="B176" s="40"/>
      <c r="C176" s="254" t="s">
        <v>442</v>
      </c>
      <c r="D176" s="254" t="s">
        <v>193</v>
      </c>
      <c r="E176" s="255" t="s">
        <v>668</v>
      </c>
      <c r="F176" s="256" t="s">
        <v>669</v>
      </c>
      <c r="G176" s="257" t="s">
        <v>552</v>
      </c>
      <c r="H176" s="258">
        <v>1</v>
      </c>
      <c r="I176" s="259"/>
      <c r="J176" s="260">
        <f>ROUND(I176*H176,2)</f>
        <v>0</v>
      </c>
      <c r="K176" s="256" t="s">
        <v>1</v>
      </c>
      <c r="L176" s="42"/>
      <c r="M176" s="261" t="s">
        <v>1</v>
      </c>
      <c r="N176" s="262" t="s">
        <v>41</v>
      </c>
      <c r="O176" s="88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AR176" s="265" t="s">
        <v>197</v>
      </c>
      <c r="AT176" s="265" t="s">
        <v>193</v>
      </c>
      <c r="AU176" s="265" t="s">
        <v>83</v>
      </c>
      <c r="AY176" s="17" t="s">
        <v>190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83</v>
      </c>
      <c r="BK176" s="149">
        <f>ROUND(I176*H176,2)</f>
        <v>0</v>
      </c>
      <c r="BL176" s="17" t="s">
        <v>197</v>
      </c>
      <c r="BM176" s="265" t="s">
        <v>670</v>
      </c>
    </row>
    <row r="177" spans="2:65" s="1" customFormat="1" ht="60" customHeight="1">
      <c r="B177" s="40"/>
      <c r="C177" s="254" t="s">
        <v>446</v>
      </c>
      <c r="D177" s="254" t="s">
        <v>193</v>
      </c>
      <c r="E177" s="255" t="s">
        <v>671</v>
      </c>
      <c r="F177" s="256" t="s">
        <v>672</v>
      </c>
      <c r="G177" s="257" t="s">
        <v>552</v>
      </c>
      <c r="H177" s="258">
        <v>1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197</v>
      </c>
      <c r="AT177" s="265" t="s">
        <v>193</v>
      </c>
      <c r="AU177" s="265" t="s">
        <v>83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197</v>
      </c>
      <c r="BM177" s="265" t="s">
        <v>673</v>
      </c>
    </row>
    <row r="178" spans="2:65" s="1" customFormat="1" ht="24" customHeight="1">
      <c r="B178" s="40"/>
      <c r="C178" s="254" t="s">
        <v>450</v>
      </c>
      <c r="D178" s="254" t="s">
        <v>193</v>
      </c>
      <c r="E178" s="255" t="s">
        <v>674</v>
      </c>
      <c r="F178" s="256" t="s">
        <v>675</v>
      </c>
      <c r="G178" s="257" t="s">
        <v>552</v>
      </c>
      <c r="H178" s="258">
        <v>1</v>
      </c>
      <c r="I178" s="259"/>
      <c r="J178" s="260">
        <f>ROUND(I178*H178,2)</f>
        <v>0</v>
      </c>
      <c r="K178" s="256" t="s">
        <v>1</v>
      </c>
      <c r="L178" s="42"/>
      <c r="M178" s="261" t="s">
        <v>1</v>
      </c>
      <c r="N178" s="262" t="s">
        <v>41</v>
      </c>
      <c r="O178" s="88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AR178" s="265" t="s">
        <v>197</v>
      </c>
      <c r="AT178" s="265" t="s">
        <v>193</v>
      </c>
      <c r="AU178" s="265" t="s">
        <v>83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197</v>
      </c>
      <c r="BM178" s="265" t="s">
        <v>676</v>
      </c>
    </row>
    <row r="179" spans="2:65" s="1" customFormat="1" ht="24" customHeight="1">
      <c r="B179" s="40"/>
      <c r="C179" s="254" t="s">
        <v>454</v>
      </c>
      <c r="D179" s="254" t="s">
        <v>193</v>
      </c>
      <c r="E179" s="255" t="s">
        <v>677</v>
      </c>
      <c r="F179" s="256" t="s">
        <v>678</v>
      </c>
      <c r="G179" s="257" t="s">
        <v>552</v>
      </c>
      <c r="H179" s="258">
        <v>1</v>
      </c>
      <c r="I179" s="259"/>
      <c r="J179" s="260">
        <f>ROUND(I179*H179,2)</f>
        <v>0</v>
      </c>
      <c r="K179" s="256" t="s">
        <v>1</v>
      </c>
      <c r="L179" s="42"/>
      <c r="M179" s="261" t="s">
        <v>1</v>
      </c>
      <c r="N179" s="262" t="s">
        <v>41</v>
      </c>
      <c r="O179" s="88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AR179" s="265" t="s">
        <v>197</v>
      </c>
      <c r="AT179" s="265" t="s">
        <v>193</v>
      </c>
      <c r="AU179" s="265" t="s">
        <v>83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197</v>
      </c>
      <c r="BM179" s="265" t="s">
        <v>679</v>
      </c>
    </row>
    <row r="180" spans="2:65" s="1" customFormat="1" ht="24" customHeight="1">
      <c r="B180" s="40"/>
      <c r="C180" s="254" t="s">
        <v>460</v>
      </c>
      <c r="D180" s="254" t="s">
        <v>193</v>
      </c>
      <c r="E180" s="255" t="s">
        <v>680</v>
      </c>
      <c r="F180" s="256" t="s">
        <v>681</v>
      </c>
      <c r="G180" s="257" t="s">
        <v>552</v>
      </c>
      <c r="H180" s="258">
        <v>1</v>
      </c>
      <c r="I180" s="259"/>
      <c r="J180" s="260">
        <f>ROUND(I180*H180,2)</f>
        <v>0</v>
      </c>
      <c r="K180" s="256" t="s">
        <v>1</v>
      </c>
      <c r="L180" s="42"/>
      <c r="M180" s="261" t="s">
        <v>1</v>
      </c>
      <c r="N180" s="262" t="s">
        <v>41</v>
      </c>
      <c r="O180" s="88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AR180" s="265" t="s">
        <v>197</v>
      </c>
      <c r="AT180" s="265" t="s">
        <v>193</v>
      </c>
      <c r="AU180" s="265" t="s">
        <v>83</v>
      </c>
      <c r="AY180" s="17" t="s">
        <v>190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83</v>
      </c>
      <c r="BK180" s="149">
        <f>ROUND(I180*H180,2)</f>
        <v>0</v>
      </c>
      <c r="BL180" s="17" t="s">
        <v>197</v>
      </c>
      <c r="BM180" s="265" t="s">
        <v>682</v>
      </c>
    </row>
    <row r="181" spans="2:65" s="1" customFormat="1" ht="24" customHeight="1">
      <c r="B181" s="40"/>
      <c r="C181" s="254" t="s">
        <v>464</v>
      </c>
      <c r="D181" s="254" t="s">
        <v>193</v>
      </c>
      <c r="E181" s="255" t="s">
        <v>683</v>
      </c>
      <c r="F181" s="256" t="s">
        <v>684</v>
      </c>
      <c r="G181" s="257" t="s">
        <v>552</v>
      </c>
      <c r="H181" s="258">
        <v>2</v>
      </c>
      <c r="I181" s="259"/>
      <c r="J181" s="260">
        <f>ROUND(I181*H181,2)</f>
        <v>0</v>
      </c>
      <c r="K181" s="256" t="s">
        <v>1</v>
      </c>
      <c r="L181" s="42"/>
      <c r="M181" s="261" t="s">
        <v>1</v>
      </c>
      <c r="N181" s="262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197</v>
      </c>
      <c r="AT181" s="265" t="s">
        <v>193</v>
      </c>
      <c r="AU181" s="265" t="s">
        <v>83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197</v>
      </c>
      <c r="BM181" s="265" t="s">
        <v>685</v>
      </c>
    </row>
    <row r="182" spans="2:65" s="1" customFormat="1" ht="16.5" customHeight="1">
      <c r="B182" s="40"/>
      <c r="C182" s="254" t="s">
        <v>468</v>
      </c>
      <c r="D182" s="254" t="s">
        <v>193</v>
      </c>
      <c r="E182" s="255" t="s">
        <v>686</v>
      </c>
      <c r="F182" s="256" t="s">
        <v>687</v>
      </c>
      <c r="G182" s="257" t="s">
        <v>688</v>
      </c>
      <c r="H182" s="258">
        <v>6</v>
      </c>
      <c r="I182" s="259"/>
      <c r="J182" s="260">
        <f>ROUND(I182*H182,2)</f>
        <v>0</v>
      </c>
      <c r="K182" s="256" t="s">
        <v>1</v>
      </c>
      <c r="L182" s="42"/>
      <c r="M182" s="261" t="s">
        <v>1</v>
      </c>
      <c r="N182" s="262" t="s">
        <v>41</v>
      </c>
      <c r="O182" s="88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65" t="s">
        <v>197</v>
      </c>
      <c r="AT182" s="265" t="s">
        <v>193</v>
      </c>
      <c r="AU182" s="265" t="s">
        <v>83</v>
      </c>
      <c r="AY182" s="17" t="s">
        <v>190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83</v>
      </c>
      <c r="BK182" s="149">
        <f>ROUND(I182*H182,2)</f>
        <v>0</v>
      </c>
      <c r="BL182" s="17" t="s">
        <v>197</v>
      </c>
      <c r="BM182" s="265" t="s">
        <v>689</v>
      </c>
    </row>
    <row r="183" spans="2:65" s="1" customFormat="1" ht="16.5" customHeight="1">
      <c r="B183" s="40"/>
      <c r="C183" s="254" t="s">
        <v>472</v>
      </c>
      <c r="D183" s="254" t="s">
        <v>193</v>
      </c>
      <c r="E183" s="255" t="s">
        <v>690</v>
      </c>
      <c r="F183" s="256" t="s">
        <v>691</v>
      </c>
      <c r="G183" s="257" t="s">
        <v>688</v>
      </c>
      <c r="H183" s="258">
        <v>9</v>
      </c>
      <c r="I183" s="259"/>
      <c r="J183" s="260">
        <f>ROUND(I183*H183,2)</f>
        <v>0</v>
      </c>
      <c r="K183" s="256" t="s">
        <v>1</v>
      </c>
      <c r="L183" s="42"/>
      <c r="M183" s="261" t="s">
        <v>1</v>
      </c>
      <c r="N183" s="262" t="s">
        <v>41</v>
      </c>
      <c r="O183" s="88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AR183" s="265" t="s">
        <v>197</v>
      </c>
      <c r="AT183" s="265" t="s">
        <v>193</v>
      </c>
      <c r="AU183" s="265" t="s">
        <v>83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197</v>
      </c>
      <c r="BM183" s="265" t="s">
        <v>692</v>
      </c>
    </row>
    <row r="184" spans="2:65" s="1" customFormat="1" ht="16.5" customHeight="1">
      <c r="B184" s="40"/>
      <c r="C184" s="254" t="s">
        <v>477</v>
      </c>
      <c r="D184" s="254" t="s">
        <v>193</v>
      </c>
      <c r="E184" s="255" t="s">
        <v>693</v>
      </c>
      <c r="F184" s="256" t="s">
        <v>694</v>
      </c>
      <c r="G184" s="257" t="s">
        <v>688</v>
      </c>
      <c r="H184" s="258">
        <v>14</v>
      </c>
      <c r="I184" s="259"/>
      <c r="J184" s="260">
        <f>ROUND(I184*H184,2)</f>
        <v>0</v>
      </c>
      <c r="K184" s="256" t="s">
        <v>1</v>
      </c>
      <c r="L184" s="42"/>
      <c r="M184" s="261" t="s">
        <v>1</v>
      </c>
      <c r="N184" s="262" t="s">
        <v>41</v>
      </c>
      <c r="O184" s="88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AR184" s="265" t="s">
        <v>197</v>
      </c>
      <c r="AT184" s="265" t="s">
        <v>193</v>
      </c>
      <c r="AU184" s="265" t="s">
        <v>83</v>
      </c>
      <c r="AY184" s="17" t="s">
        <v>190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83</v>
      </c>
      <c r="BK184" s="149">
        <f>ROUND(I184*H184,2)</f>
        <v>0</v>
      </c>
      <c r="BL184" s="17" t="s">
        <v>197</v>
      </c>
      <c r="BM184" s="265" t="s">
        <v>695</v>
      </c>
    </row>
    <row r="185" spans="2:65" s="1" customFormat="1" ht="16.5" customHeight="1">
      <c r="B185" s="40"/>
      <c r="C185" s="254" t="s">
        <v>481</v>
      </c>
      <c r="D185" s="254" t="s">
        <v>193</v>
      </c>
      <c r="E185" s="255" t="s">
        <v>696</v>
      </c>
      <c r="F185" s="256" t="s">
        <v>697</v>
      </c>
      <c r="G185" s="257" t="s">
        <v>688</v>
      </c>
      <c r="H185" s="258">
        <v>2</v>
      </c>
      <c r="I185" s="259"/>
      <c r="J185" s="260">
        <f>ROUND(I185*H185,2)</f>
        <v>0</v>
      </c>
      <c r="K185" s="256" t="s">
        <v>1</v>
      </c>
      <c r="L185" s="42"/>
      <c r="M185" s="261" t="s">
        <v>1</v>
      </c>
      <c r="N185" s="262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197</v>
      </c>
      <c r="AT185" s="265" t="s">
        <v>193</v>
      </c>
      <c r="AU185" s="265" t="s">
        <v>83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197</v>
      </c>
      <c r="BM185" s="265" t="s">
        <v>698</v>
      </c>
    </row>
    <row r="186" spans="2:65" s="1" customFormat="1" ht="72" customHeight="1">
      <c r="B186" s="40"/>
      <c r="C186" s="254" t="s">
        <v>486</v>
      </c>
      <c r="D186" s="254" t="s">
        <v>193</v>
      </c>
      <c r="E186" s="255" t="s">
        <v>699</v>
      </c>
      <c r="F186" s="256" t="s">
        <v>700</v>
      </c>
      <c r="G186" s="257" t="s">
        <v>688</v>
      </c>
      <c r="H186" s="258">
        <v>1</v>
      </c>
      <c r="I186" s="259"/>
      <c r="J186" s="260">
        <f>ROUND(I186*H186,2)</f>
        <v>0</v>
      </c>
      <c r="K186" s="256" t="s">
        <v>1</v>
      </c>
      <c r="L186" s="42"/>
      <c r="M186" s="261" t="s">
        <v>1</v>
      </c>
      <c r="N186" s="262" t="s">
        <v>41</v>
      </c>
      <c r="O186" s="88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AR186" s="265" t="s">
        <v>197</v>
      </c>
      <c r="AT186" s="265" t="s">
        <v>193</v>
      </c>
      <c r="AU186" s="265" t="s">
        <v>83</v>
      </c>
      <c r="AY186" s="17" t="s">
        <v>190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83</v>
      </c>
      <c r="BK186" s="149">
        <f>ROUND(I186*H186,2)</f>
        <v>0</v>
      </c>
      <c r="BL186" s="17" t="s">
        <v>197</v>
      </c>
      <c r="BM186" s="265" t="s">
        <v>701</v>
      </c>
    </row>
    <row r="187" spans="2:65" s="1" customFormat="1" ht="72" customHeight="1">
      <c r="B187" s="40"/>
      <c r="C187" s="254" t="s">
        <v>492</v>
      </c>
      <c r="D187" s="254" t="s">
        <v>193</v>
      </c>
      <c r="E187" s="255" t="s">
        <v>702</v>
      </c>
      <c r="F187" s="256" t="s">
        <v>703</v>
      </c>
      <c r="G187" s="257" t="s">
        <v>688</v>
      </c>
      <c r="H187" s="258">
        <v>3</v>
      </c>
      <c r="I187" s="259"/>
      <c r="J187" s="260">
        <f>ROUND(I187*H187,2)</f>
        <v>0</v>
      </c>
      <c r="K187" s="256" t="s">
        <v>1</v>
      </c>
      <c r="L187" s="42"/>
      <c r="M187" s="261" t="s">
        <v>1</v>
      </c>
      <c r="N187" s="262" t="s">
        <v>41</v>
      </c>
      <c r="O187" s="88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AR187" s="265" t="s">
        <v>197</v>
      </c>
      <c r="AT187" s="265" t="s">
        <v>193</v>
      </c>
      <c r="AU187" s="265" t="s">
        <v>83</v>
      </c>
      <c r="AY187" s="17" t="s">
        <v>190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83</v>
      </c>
      <c r="BK187" s="149">
        <f>ROUND(I187*H187,2)</f>
        <v>0</v>
      </c>
      <c r="BL187" s="17" t="s">
        <v>197</v>
      </c>
      <c r="BM187" s="265" t="s">
        <v>704</v>
      </c>
    </row>
    <row r="188" spans="2:65" s="1" customFormat="1" ht="72" customHeight="1">
      <c r="B188" s="40"/>
      <c r="C188" s="254" t="s">
        <v>497</v>
      </c>
      <c r="D188" s="254" t="s">
        <v>193</v>
      </c>
      <c r="E188" s="255" t="s">
        <v>705</v>
      </c>
      <c r="F188" s="256" t="s">
        <v>706</v>
      </c>
      <c r="G188" s="257" t="s">
        <v>688</v>
      </c>
      <c r="H188" s="258">
        <v>10</v>
      </c>
      <c r="I188" s="259"/>
      <c r="J188" s="260">
        <f>ROUND(I188*H188,2)</f>
        <v>0</v>
      </c>
      <c r="K188" s="256" t="s">
        <v>1</v>
      </c>
      <c r="L188" s="42"/>
      <c r="M188" s="261" t="s">
        <v>1</v>
      </c>
      <c r="N188" s="262" t="s">
        <v>41</v>
      </c>
      <c r="O188" s="88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AR188" s="265" t="s">
        <v>197</v>
      </c>
      <c r="AT188" s="265" t="s">
        <v>193</v>
      </c>
      <c r="AU188" s="265" t="s">
        <v>83</v>
      </c>
      <c r="AY188" s="17" t="s">
        <v>190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83</v>
      </c>
      <c r="BK188" s="149">
        <f>ROUND(I188*H188,2)</f>
        <v>0</v>
      </c>
      <c r="BL188" s="17" t="s">
        <v>197</v>
      </c>
      <c r="BM188" s="265" t="s">
        <v>707</v>
      </c>
    </row>
    <row r="189" spans="2:65" s="1" customFormat="1" ht="72" customHeight="1">
      <c r="B189" s="40"/>
      <c r="C189" s="254" t="s">
        <v>502</v>
      </c>
      <c r="D189" s="254" t="s">
        <v>193</v>
      </c>
      <c r="E189" s="255" t="s">
        <v>708</v>
      </c>
      <c r="F189" s="256" t="s">
        <v>709</v>
      </c>
      <c r="G189" s="257" t="s">
        <v>688</v>
      </c>
      <c r="H189" s="258">
        <v>5</v>
      </c>
      <c r="I189" s="259"/>
      <c r="J189" s="260">
        <f>ROUND(I189*H189,2)</f>
        <v>0</v>
      </c>
      <c r="K189" s="256" t="s">
        <v>1</v>
      </c>
      <c r="L189" s="42"/>
      <c r="M189" s="261" t="s">
        <v>1</v>
      </c>
      <c r="N189" s="262" t="s">
        <v>41</v>
      </c>
      <c r="O189" s="88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AR189" s="265" t="s">
        <v>197</v>
      </c>
      <c r="AT189" s="265" t="s">
        <v>193</v>
      </c>
      <c r="AU189" s="265" t="s">
        <v>83</v>
      </c>
      <c r="AY189" s="17" t="s">
        <v>190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83</v>
      </c>
      <c r="BK189" s="149">
        <f>ROUND(I189*H189,2)</f>
        <v>0</v>
      </c>
      <c r="BL189" s="17" t="s">
        <v>197</v>
      </c>
      <c r="BM189" s="265" t="s">
        <v>710</v>
      </c>
    </row>
    <row r="190" spans="2:65" s="1" customFormat="1" ht="72" customHeight="1">
      <c r="B190" s="40"/>
      <c r="C190" s="254" t="s">
        <v>508</v>
      </c>
      <c r="D190" s="254" t="s">
        <v>193</v>
      </c>
      <c r="E190" s="255" t="s">
        <v>711</v>
      </c>
      <c r="F190" s="256" t="s">
        <v>712</v>
      </c>
      <c r="G190" s="257" t="s">
        <v>688</v>
      </c>
      <c r="H190" s="258">
        <v>33</v>
      </c>
      <c r="I190" s="259"/>
      <c r="J190" s="260">
        <f>ROUND(I190*H190,2)</f>
        <v>0</v>
      </c>
      <c r="K190" s="256" t="s">
        <v>1</v>
      </c>
      <c r="L190" s="42"/>
      <c r="M190" s="261" t="s">
        <v>1</v>
      </c>
      <c r="N190" s="262" t="s">
        <v>41</v>
      </c>
      <c r="O190" s="88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AR190" s="265" t="s">
        <v>197</v>
      </c>
      <c r="AT190" s="265" t="s">
        <v>193</v>
      </c>
      <c r="AU190" s="265" t="s">
        <v>83</v>
      </c>
      <c r="AY190" s="17" t="s">
        <v>190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83</v>
      </c>
      <c r="BK190" s="149">
        <f>ROUND(I190*H190,2)</f>
        <v>0</v>
      </c>
      <c r="BL190" s="17" t="s">
        <v>197</v>
      </c>
      <c r="BM190" s="265" t="s">
        <v>713</v>
      </c>
    </row>
    <row r="191" spans="2:65" s="1" customFormat="1" ht="72" customHeight="1">
      <c r="B191" s="40"/>
      <c r="C191" s="254" t="s">
        <v>513</v>
      </c>
      <c r="D191" s="254" t="s">
        <v>193</v>
      </c>
      <c r="E191" s="255" t="s">
        <v>714</v>
      </c>
      <c r="F191" s="256" t="s">
        <v>715</v>
      </c>
      <c r="G191" s="257" t="s">
        <v>688</v>
      </c>
      <c r="H191" s="258">
        <v>6</v>
      </c>
      <c r="I191" s="259"/>
      <c r="J191" s="260">
        <f>ROUND(I191*H191,2)</f>
        <v>0</v>
      </c>
      <c r="K191" s="256" t="s">
        <v>1</v>
      </c>
      <c r="L191" s="42"/>
      <c r="M191" s="261" t="s">
        <v>1</v>
      </c>
      <c r="N191" s="262" t="s">
        <v>41</v>
      </c>
      <c r="O191" s="88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AR191" s="265" t="s">
        <v>197</v>
      </c>
      <c r="AT191" s="265" t="s">
        <v>193</v>
      </c>
      <c r="AU191" s="265" t="s">
        <v>83</v>
      </c>
      <c r="AY191" s="17" t="s">
        <v>190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83</v>
      </c>
      <c r="BK191" s="149">
        <f>ROUND(I191*H191,2)</f>
        <v>0</v>
      </c>
      <c r="BL191" s="17" t="s">
        <v>197</v>
      </c>
      <c r="BM191" s="265" t="s">
        <v>716</v>
      </c>
    </row>
    <row r="192" spans="2:65" s="1" customFormat="1" ht="72" customHeight="1">
      <c r="B192" s="40"/>
      <c r="C192" s="254" t="s">
        <v>518</v>
      </c>
      <c r="D192" s="254" t="s">
        <v>193</v>
      </c>
      <c r="E192" s="255" t="s">
        <v>717</v>
      </c>
      <c r="F192" s="256" t="s">
        <v>718</v>
      </c>
      <c r="G192" s="257" t="s">
        <v>688</v>
      </c>
      <c r="H192" s="258">
        <v>2</v>
      </c>
      <c r="I192" s="259"/>
      <c r="J192" s="260">
        <f>ROUND(I192*H192,2)</f>
        <v>0</v>
      </c>
      <c r="K192" s="256" t="s">
        <v>1</v>
      </c>
      <c r="L192" s="42"/>
      <c r="M192" s="261" t="s">
        <v>1</v>
      </c>
      <c r="N192" s="262" t="s">
        <v>41</v>
      </c>
      <c r="O192" s="88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AR192" s="265" t="s">
        <v>197</v>
      </c>
      <c r="AT192" s="265" t="s">
        <v>193</v>
      </c>
      <c r="AU192" s="265" t="s">
        <v>83</v>
      </c>
      <c r="AY192" s="17" t="s">
        <v>190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83</v>
      </c>
      <c r="BK192" s="149">
        <f>ROUND(I192*H192,2)</f>
        <v>0</v>
      </c>
      <c r="BL192" s="17" t="s">
        <v>197</v>
      </c>
      <c r="BM192" s="265" t="s">
        <v>719</v>
      </c>
    </row>
    <row r="193" spans="2:65" s="1" customFormat="1" ht="48" customHeight="1">
      <c r="B193" s="40"/>
      <c r="C193" s="254" t="s">
        <v>525</v>
      </c>
      <c r="D193" s="254" t="s">
        <v>193</v>
      </c>
      <c r="E193" s="255" t="s">
        <v>720</v>
      </c>
      <c r="F193" s="256" t="s">
        <v>721</v>
      </c>
      <c r="G193" s="257" t="s">
        <v>196</v>
      </c>
      <c r="H193" s="258">
        <v>179</v>
      </c>
      <c r="I193" s="259"/>
      <c r="J193" s="260">
        <f>ROUND(I193*H193,2)</f>
        <v>0</v>
      </c>
      <c r="K193" s="256" t="s">
        <v>1</v>
      </c>
      <c r="L193" s="42"/>
      <c r="M193" s="261" t="s">
        <v>1</v>
      </c>
      <c r="N193" s="262" t="s">
        <v>41</v>
      </c>
      <c r="O193" s="88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AR193" s="265" t="s">
        <v>197</v>
      </c>
      <c r="AT193" s="265" t="s">
        <v>193</v>
      </c>
      <c r="AU193" s="265" t="s">
        <v>83</v>
      </c>
      <c r="AY193" s="17" t="s">
        <v>190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83</v>
      </c>
      <c r="BK193" s="149">
        <f>ROUND(I193*H193,2)</f>
        <v>0</v>
      </c>
      <c r="BL193" s="17" t="s">
        <v>197</v>
      </c>
      <c r="BM193" s="265" t="s">
        <v>722</v>
      </c>
    </row>
    <row r="194" spans="2:65" s="1" customFormat="1" ht="36" customHeight="1">
      <c r="B194" s="40"/>
      <c r="C194" s="254" t="s">
        <v>531</v>
      </c>
      <c r="D194" s="254" t="s">
        <v>193</v>
      </c>
      <c r="E194" s="255" t="s">
        <v>723</v>
      </c>
      <c r="F194" s="256" t="s">
        <v>724</v>
      </c>
      <c r="G194" s="257" t="s">
        <v>196</v>
      </c>
      <c r="H194" s="258">
        <v>72</v>
      </c>
      <c r="I194" s="259"/>
      <c r="J194" s="260">
        <f>ROUND(I194*H194,2)</f>
        <v>0</v>
      </c>
      <c r="K194" s="256" t="s">
        <v>1</v>
      </c>
      <c r="L194" s="42"/>
      <c r="M194" s="261" t="s">
        <v>1</v>
      </c>
      <c r="N194" s="262" t="s">
        <v>41</v>
      </c>
      <c r="O194" s="88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AR194" s="265" t="s">
        <v>197</v>
      </c>
      <c r="AT194" s="265" t="s">
        <v>193</v>
      </c>
      <c r="AU194" s="265" t="s">
        <v>83</v>
      </c>
      <c r="AY194" s="17" t="s">
        <v>190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83</v>
      </c>
      <c r="BK194" s="149">
        <f>ROUND(I194*H194,2)</f>
        <v>0</v>
      </c>
      <c r="BL194" s="17" t="s">
        <v>197</v>
      </c>
      <c r="BM194" s="265" t="s">
        <v>725</v>
      </c>
    </row>
    <row r="195" spans="2:65" s="1" customFormat="1" ht="36" customHeight="1">
      <c r="B195" s="40"/>
      <c r="C195" s="254" t="s">
        <v>536</v>
      </c>
      <c r="D195" s="254" t="s">
        <v>193</v>
      </c>
      <c r="E195" s="255" t="s">
        <v>726</v>
      </c>
      <c r="F195" s="256" t="s">
        <v>727</v>
      </c>
      <c r="G195" s="257" t="s">
        <v>196</v>
      </c>
      <c r="H195" s="258">
        <v>26</v>
      </c>
      <c r="I195" s="259"/>
      <c r="J195" s="260">
        <f>ROUND(I195*H195,2)</f>
        <v>0</v>
      </c>
      <c r="K195" s="256" t="s">
        <v>1</v>
      </c>
      <c r="L195" s="42"/>
      <c r="M195" s="261" t="s">
        <v>1</v>
      </c>
      <c r="N195" s="262" t="s">
        <v>41</v>
      </c>
      <c r="O195" s="88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AR195" s="265" t="s">
        <v>197</v>
      </c>
      <c r="AT195" s="265" t="s">
        <v>193</v>
      </c>
      <c r="AU195" s="265" t="s">
        <v>83</v>
      </c>
      <c r="AY195" s="17" t="s">
        <v>190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83</v>
      </c>
      <c r="BK195" s="149">
        <f>ROUND(I195*H195,2)</f>
        <v>0</v>
      </c>
      <c r="BL195" s="17" t="s">
        <v>197</v>
      </c>
      <c r="BM195" s="265" t="s">
        <v>728</v>
      </c>
    </row>
    <row r="196" spans="2:65" s="1" customFormat="1" ht="48" customHeight="1">
      <c r="B196" s="40"/>
      <c r="C196" s="254" t="s">
        <v>540</v>
      </c>
      <c r="D196" s="254" t="s">
        <v>193</v>
      </c>
      <c r="E196" s="255" t="s">
        <v>729</v>
      </c>
      <c r="F196" s="256" t="s">
        <v>730</v>
      </c>
      <c r="G196" s="257" t="s">
        <v>196</v>
      </c>
      <c r="H196" s="258">
        <v>1</v>
      </c>
      <c r="I196" s="259"/>
      <c r="J196" s="260">
        <f>ROUND(I196*H196,2)</f>
        <v>0</v>
      </c>
      <c r="K196" s="256" t="s">
        <v>1</v>
      </c>
      <c r="L196" s="42"/>
      <c r="M196" s="261" t="s">
        <v>1</v>
      </c>
      <c r="N196" s="262" t="s">
        <v>41</v>
      </c>
      <c r="O196" s="88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AR196" s="265" t="s">
        <v>197</v>
      </c>
      <c r="AT196" s="265" t="s">
        <v>193</v>
      </c>
      <c r="AU196" s="265" t="s">
        <v>83</v>
      </c>
      <c r="AY196" s="17" t="s">
        <v>190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83</v>
      </c>
      <c r="BK196" s="149">
        <f>ROUND(I196*H196,2)</f>
        <v>0</v>
      </c>
      <c r="BL196" s="17" t="s">
        <v>197</v>
      </c>
      <c r="BM196" s="265" t="s">
        <v>731</v>
      </c>
    </row>
    <row r="197" spans="2:65" s="1" customFormat="1" ht="48" customHeight="1">
      <c r="B197" s="40"/>
      <c r="C197" s="254" t="s">
        <v>732</v>
      </c>
      <c r="D197" s="254" t="s">
        <v>193</v>
      </c>
      <c r="E197" s="255" t="s">
        <v>733</v>
      </c>
      <c r="F197" s="256" t="s">
        <v>734</v>
      </c>
      <c r="G197" s="257" t="s">
        <v>688</v>
      </c>
      <c r="H197" s="258">
        <v>3</v>
      </c>
      <c r="I197" s="259"/>
      <c r="J197" s="260">
        <f>ROUND(I197*H197,2)</f>
        <v>0</v>
      </c>
      <c r="K197" s="256" t="s">
        <v>1</v>
      </c>
      <c r="L197" s="42"/>
      <c r="M197" s="261" t="s">
        <v>1</v>
      </c>
      <c r="N197" s="262" t="s">
        <v>41</v>
      </c>
      <c r="O197" s="88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AR197" s="265" t="s">
        <v>197</v>
      </c>
      <c r="AT197" s="265" t="s">
        <v>193</v>
      </c>
      <c r="AU197" s="265" t="s">
        <v>83</v>
      </c>
      <c r="AY197" s="17" t="s">
        <v>190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83</v>
      </c>
      <c r="BK197" s="149">
        <f>ROUND(I197*H197,2)</f>
        <v>0</v>
      </c>
      <c r="BL197" s="17" t="s">
        <v>197</v>
      </c>
      <c r="BM197" s="265" t="s">
        <v>735</v>
      </c>
    </row>
    <row r="198" spans="2:63" s="11" customFormat="1" ht="25.9" customHeight="1">
      <c r="B198" s="238"/>
      <c r="C198" s="239"/>
      <c r="D198" s="240" t="s">
        <v>75</v>
      </c>
      <c r="E198" s="241" t="s">
        <v>191</v>
      </c>
      <c r="F198" s="241" t="s">
        <v>131</v>
      </c>
      <c r="G198" s="239"/>
      <c r="H198" s="239"/>
      <c r="I198" s="242"/>
      <c r="J198" s="243">
        <f>BK198</f>
        <v>0</v>
      </c>
      <c r="K198" s="239"/>
      <c r="L198" s="244"/>
      <c r="M198" s="245"/>
      <c r="N198" s="246"/>
      <c r="O198" s="246"/>
      <c r="P198" s="247">
        <f>SUM(P199:P200)</f>
        <v>0</v>
      </c>
      <c r="Q198" s="246"/>
      <c r="R198" s="247">
        <f>SUM(R199:R200)</f>
        <v>0</v>
      </c>
      <c r="S198" s="246"/>
      <c r="T198" s="248">
        <f>SUM(T199:T200)</f>
        <v>0</v>
      </c>
      <c r="AR198" s="249" t="s">
        <v>83</v>
      </c>
      <c r="AT198" s="250" t="s">
        <v>75</v>
      </c>
      <c r="AU198" s="250" t="s">
        <v>76</v>
      </c>
      <c r="AY198" s="249" t="s">
        <v>190</v>
      </c>
      <c r="BK198" s="251">
        <f>SUM(BK199:BK200)</f>
        <v>0</v>
      </c>
    </row>
    <row r="199" spans="2:65" s="1" customFormat="1" ht="16.5" customHeight="1">
      <c r="B199" s="40"/>
      <c r="C199" s="254" t="s">
        <v>736</v>
      </c>
      <c r="D199" s="254" t="s">
        <v>193</v>
      </c>
      <c r="E199" s="255" t="s">
        <v>737</v>
      </c>
      <c r="F199" s="256" t="s">
        <v>738</v>
      </c>
      <c r="G199" s="257" t="s">
        <v>289</v>
      </c>
      <c r="H199" s="258">
        <v>1</v>
      </c>
      <c r="I199" s="259"/>
      <c r="J199" s="260">
        <f>ROUND(I199*H199,2)</f>
        <v>0</v>
      </c>
      <c r="K199" s="256" t="s">
        <v>1</v>
      </c>
      <c r="L199" s="42"/>
      <c r="M199" s="261" t="s">
        <v>1</v>
      </c>
      <c r="N199" s="262" t="s">
        <v>41</v>
      </c>
      <c r="O199" s="88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AR199" s="265" t="s">
        <v>197</v>
      </c>
      <c r="AT199" s="265" t="s">
        <v>193</v>
      </c>
      <c r="AU199" s="265" t="s">
        <v>83</v>
      </c>
      <c r="AY199" s="17" t="s">
        <v>190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83</v>
      </c>
      <c r="BK199" s="149">
        <f>ROUND(I199*H199,2)</f>
        <v>0</v>
      </c>
      <c r="BL199" s="17" t="s">
        <v>197</v>
      </c>
      <c r="BM199" s="265" t="s">
        <v>739</v>
      </c>
    </row>
    <row r="200" spans="2:65" s="1" customFormat="1" ht="16.5" customHeight="1">
      <c r="B200" s="40"/>
      <c r="C200" s="254" t="s">
        <v>740</v>
      </c>
      <c r="D200" s="254" t="s">
        <v>193</v>
      </c>
      <c r="E200" s="255" t="s">
        <v>741</v>
      </c>
      <c r="F200" s="256" t="s">
        <v>742</v>
      </c>
      <c r="G200" s="257" t="s">
        <v>289</v>
      </c>
      <c r="H200" s="258">
        <v>1</v>
      </c>
      <c r="I200" s="259"/>
      <c r="J200" s="260">
        <f>ROUND(I200*H200,2)</f>
        <v>0</v>
      </c>
      <c r="K200" s="256" t="s">
        <v>1</v>
      </c>
      <c r="L200" s="42"/>
      <c r="M200" s="320" t="s">
        <v>1</v>
      </c>
      <c r="N200" s="321" t="s">
        <v>41</v>
      </c>
      <c r="O200" s="322"/>
      <c r="P200" s="323">
        <f>O200*H200</f>
        <v>0</v>
      </c>
      <c r="Q200" s="323">
        <v>0</v>
      </c>
      <c r="R200" s="323">
        <f>Q200*H200</f>
        <v>0</v>
      </c>
      <c r="S200" s="323">
        <v>0</v>
      </c>
      <c r="T200" s="324">
        <f>S200*H200</f>
        <v>0</v>
      </c>
      <c r="AR200" s="265" t="s">
        <v>197</v>
      </c>
      <c r="AT200" s="265" t="s">
        <v>193</v>
      </c>
      <c r="AU200" s="265" t="s">
        <v>83</v>
      </c>
      <c r="AY200" s="17" t="s">
        <v>190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83</v>
      </c>
      <c r="BK200" s="149">
        <f>ROUND(I200*H200,2)</f>
        <v>0</v>
      </c>
      <c r="BL200" s="17" t="s">
        <v>197</v>
      </c>
      <c r="BM200" s="265" t="s">
        <v>743</v>
      </c>
    </row>
    <row r="201" spans="2:12" s="1" customFormat="1" ht="6.95" customHeight="1">
      <c r="B201" s="63"/>
      <c r="C201" s="64"/>
      <c r="D201" s="64"/>
      <c r="E201" s="64"/>
      <c r="F201" s="64"/>
      <c r="G201" s="64"/>
      <c r="H201" s="64"/>
      <c r="I201" s="199"/>
      <c r="J201" s="64"/>
      <c r="K201" s="64"/>
      <c r="L201" s="42"/>
    </row>
  </sheetData>
  <sheetProtection password="CC35" sheet="1" objects="1" scenarios="1" formatColumns="0" formatRows="0" autoFilter="0"/>
  <autoFilter ref="C131:K200"/>
  <mergeCells count="17">
    <mergeCell ref="E124:H124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96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139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744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J113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ROUND((SUM(BE113:BE120)+SUM(BE142:BE253)),2)</f>
        <v>0</v>
      </c>
      <c r="I37" s="180">
        <v>0.21</v>
      </c>
      <c r="J37" s="179">
        <f>ROUND(((SUM(BE113:BE120)+SUM(BE142:BE253))*I37),2)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ROUND((SUM(BF113:BF120)+SUM(BF142:BF253)),2)</f>
        <v>0</v>
      </c>
      <c r="I38" s="180">
        <v>0.15</v>
      </c>
      <c r="J38" s="179">
        <f>ROUND(((SUM(BF113:BF120)+SUM(BF142:BF253))*I38),2)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ROUND((SUM(BG113:BG120)+SUM(BG142:BG253)),2)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ROUND((SUM(BH113:BH120)+SUM(BH142:BH253)),2)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ROUND((SUM(BI113:BI120)+SUM(BI142:BI253)),2)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139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03u - Vytápění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J142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745</v>
      </c>
      <c r="E99" s="211"/>
      <c r="F99" s="211"/>
      <c r="G99" s="211"/>
      <c r="H99" s="211"/>
      <c r="I99" s="212"/>
      <c r="J99" s="213">
        <f>J143</f>
        <v>0</v>
      </c>
      <c r="K99" s="209"/>
      <c r="L99" s="214"/>
    </row>
    <row r="100" spans="2:12" s="9" customFormat="1" ht="19.9" customHeight="1">
      <c r="B100" s="215"/>
      <c r="C100" s="130"/>
      <c r="D100" s="216" t="s">
        <v>746</v>
      </c>
      <c r="E100" s="217"/>
      <c r="F100" s="217"/>
      <c r="G100" s="217"/>
      <c r="H100" s="217"/>
      <c r="I100" s="218"/>
      <c r="J100" s="219">
        <f>J144</f>
        <v>0</v>
      </c>
      <c r="K100" s="130"/>
      <c r="L100" s="220"/>
    </row>
    <row r="101" spans="2:12" s="8" customFormat="1" ht="24.95" customHeight="1">
      <c r="B101" s="208"/>
      <c r="C101" s="209"/>
      <c r="D101" s="210" t="s">
        <v>747</v>
      </c>
      <c r="E101" s="211"/>
      <c r="F101" s="211"/>
      <c r="G101" s="211"/>
      <c r="H101" s="211"/>
      <c r="I101" s="212"/>
      <c r="J101" s="213">
        <f>J146</f>
        <v>0</v>
      </c>
      <c r="K101" s="209"/>
      <c r="L101" s="214"/>
    </row>
    <row r="102" spans="2:12" s="9" customFormat="1" ht="19.9" customHeight="1">
      <c r="B102" s="215"/>
      <c r="C102" s="130"/>
      <c r="D102" s="216" t="s">
        <v>156</v>
      </c>
      <c r="E102" s="217"/>
      <c r="F102" s="217"/>
      <c r="G102" s="217"/>
      <c r="H102" s="217"/>
      <c r="I102" s="218"/>
      <c r="J102" s="219">
        <f>J147</f>
        <v>0</v>
      </c>
      <c r="K102" s="130"/>
      <c r="L102" s="220"/>
    </row>
    <row r="103" spans="2:12" s="9" customFormat="1" ht="19.9" customHeight="1">
      <c r="B103" s="215"/>
      <c r="C103" s="130"/>
      <c r="D103" s="216" t="s">
        <v>748</v>
      </c>
      <c r="E103" s="217"/>
      <c r="F103" s="217"/>
      <c r="G103" s="217"/>
      <c r="H103" s="217"/>
      <c r="I103" s="218"/>
      <c r="J103" s="219">
        <f>J152</f>
        <v>0</v>
      </c>
      <c r="K103" s="130"/>
      <c r="L103" s="220"/>
    </row>
    <row r="104" spans="2:12" s="9" customFormat="1" ht="19.9" customHeight="1">
      <c r="B104" s="215"/>
      <c r="C104" s="130"/>
      <c r="D104" s="216" t="s">
        <v>749</v>
      </c>
      <c r="E104" s="217"/>
      <c r="F104" s="217"/>
      <c r="G104" s="217"/>
      <c r="H104" s="217"/>
      <c r="I104" s="218"/>
      <c r="J104" s="219">
        <f>J168</f>
        <v>0</v>
      </c>
      <c r="K104" s="130"/>
      <c r="L104" s="220"/>
    </row>
    <row r="105" spans="2:12" s="9" customFormat="1" ht="19.9" customHeight="1">
      <c r="B105" s="215"/>
      <c r="C105" s="130"/>
      <c r="D105" s="216" t="s">
        <v>750</v>
      </c>
      <c r="E105" s="217"/>
      <c r="F105" s="217"/>
      <c r="G105" s="217"/>
      <c r="H105" s="217"/>
      <c r="I105" s="218"/>
      <c r="J105" s="219">
        <f>J186</f>
        <v>0</v>
      </c>
      <c r="K105" s="130"/>
      <c r="L105" s="220"/>
    </row>
    <row r="106" spans="2:12" s="9" customFormat="1" ht="19.9" customHeight="1">
      <c r="B106" s="215"/>
      <c r="C106" s="130"/>
      <c r="D106" s="216" t="s">
        <v>751</v>
      </c>
      <c r="E106" s="217"/>
      <c r="F106" s="217"/>
      <c r="G106" s="217"/>
      <c r="H106" s="217"/>
      <c r="I106" s="218"/>
      <c r="J106" s="219">
        <f>J205</f>
        <v>0</v>
      </c>
      <c r="K106" s="130"/>
      <c r="L106" s="220"/>
    </row>
    <row r="107" spans="2:12" s="9" customFormat="1" ht="19.9" customHeight="1">
      <c r="B107" s="215"/>
      <c r="C107" s="130"/>
      <c r="D107" s="216" t="s">
        <v>752</v>
      </c>
      <c r="E107" s="217"/>
      <c r="F107" s="217"/>
      <c r="G107" s="217"/>
      <c r="H107" s="217"/>
      <c r="I107" s="218"/>
      <c r="J107" s="219">
        <f>J240</f>
        <v>0</v>
      </c>
      <c r="K107" s="130"/>
      <c r="L107" s="220"/>
    </row>
    <row r="108" spans="2:12" s="9" customFormat="1" ht="19.9" customHeight="1">
      <c r="B108" s="215"/>
      <c r="C108" s="130"/>
      <c r="D108" s="216" t="s">
        <v>753</v>
      </c>
      <c r="E108" s="217"/>
      <c r="F108" s="217"/>
      <c r="G108" s="217"/>
      <c r="H108" s="217"/>
      <c r="I108" s="218"/>
      <c r="J108" s="219">
        <f>J246</f>
        <v>0</v>
      </c>
      <c r="K108" s="130"/>
      <c r="L108" s="220"/>
    </row>
    <row r="109" spans="2:12" s="8" customFormat="1" ht="24.95" customHeight="1">
      <c r="B109" s="208"/>
      <c r="C109" s="209"/>
      <c r="D109" s="210" t="s">
        <v>754</v>
      </c>
      <c r="E109" s="211"/>
      <c r="F109" s="211"/>
      <c r="G109" s="211"/>
      <c r="H109" s="211"/>
      <c r="I109" s="212"/>
      <c r="J109" s="213">
        <f>J250</f>
        <v>0</v>
      </c>
      <c r="K109" s="209"/>
      <c r="L109" s="214"/>
    </row>
    <row r="110" spans="2:12" s="9" customFormat="1" ht="19.9" customHeight="1">
      <c r="B110" s="215"/>
      <c r="C110" s="130"/>
      <c r="D110" s="216" t="s">
        <v>755</v>
      </c>
      <c r="E110" s="217"/>
      <c r="F110" s="217"/>
      <c r="G110" s="217"/>
      <c r="H110" s="217"/>
      <c r="I110" s="218"/>
      <c r="J110" s="219">
        <f>J251</f>
        <v>0</v>
      </c>
      <c r="K110" s="130"/>
      <c r="L110" s="220"/>
    </row>
    <row r="111" spans="2:12" s="1" customFormat="1" ht="21.8" customHeight="1">
      <c r="B111" s="40"/>
      <c r="C111" s="41"/>
      <c r="D111" s="41"/>
      <c r="E111" s="41"/>
      <c r="F111" s="41"/>
      <c r="G111" s="41"/>
      <c r="H111" s="41"/>
      <c r="I111" s="164"/>
      <c r="J111" s="41"/>
      <c r="K111" s="41"/>
      <c r="L111" s="42"/>
    </row>
    <row r="112" spans="2:12" s="1" customFormat="1" ht="6.95" customHeight="1">
      <c r="B112" s="40"/>
      <c r="C112" s="41"/>
      <c r="D112" s="41"/>
      <c r="E112" s="41"/>
      <c r="F112" s="41"/>
      <c r="G112" s="41"/>
      <c r="H112" s="41"/>
      <c r="I112" s="164"/>
      <c r="J112" s="41"/>
      <c r="K112" s="41"/>
      <c r="L112" s="42"/>
    </row>
    <row r="113" spans="2:14" s="1" customFormat="1" ht="29.25" customHeight="1">
      <c r="B113" s="40"/>
      <c r="C113" s="207" t="s">
        <v>166</v>
      </c>
      <c r="D113" s="41"/>
      <c r="E113" s="41"/>
      <c r="F113" s="41"/>
      <c r="G113" s="41"/>
      <c r="H113" s="41"/>
      <c r="I113" s="164"/>
      <c r="J113" s="221">
        <f>ROUND(J114+J115+J116+J117+J118+J119,2)</f>
        <v>0</v>
      </c>
      <c r="K113" s="41"/>
      <c r="L113" s="42"/>
      <c r="N113" s="222" t="s">
        <v>40</v>
      </c>
    </row>
    <row r="114" spans="2:65" s="1" customFormat="1" ht="18" customHeight="1">
      <c r="B114" s="40"/>
      <c r="C114" s="41"/>
      <c r="D114" s="150" t="s">
        <v>167</v>
      </c>
      <c r="E114" s="145"/>
      <c r="F114" s="145"/>
      <c r="G114" s="41"/>
      <c r="H114" s="41"/>
      <c r="I114" s="164"/>
      <c r="J114" s="146">
        <v>0</v>
      </c>
      <c r="K114" s="41"/>
      <c r="L114" s="223"/>
      <c r="M114" s="164"/>
      <c r="N114" s="224" t="s">
        <v>42</v>
      </c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225" t="s">
        <v>168</v>
      </c>
      <c r="AZ114" s="164"/>
      <c r="BA114" s="164"/>
      <c r="BB114" s="164"/>
      <c r="BC114" s="164"/>
      <c r="BD114" s="164"/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225" t="s">
        <v>85</v>
      </c>
      <c r="BK114" s="164"/>
      <c r="BL114" s="164"/>
      <c r="BM114" s="164"/>
    </row>
    <row r="115" spans="2:65" s="1" customFormat="1" ht="18" customHeight="1">
      <c r="B115" s="40"/>
      <c r="C115" s="41"/>
      <c r="D115" s="150" t="s">
        <v>169</v>
      </c>
      <c r="E115" s="145"/>
      <c r="F115" s="145"/>
      <c r="G115" s="41"/>
      <c r="H115" s="41"/>
      <c r="I115" s="164"/>
      <c r="J115" s="146">
        <v>0</v>
      </c>
      <c r="K115" s="41"/>
      <c r="L115" s="223"/>
      <c r="M115" s="164"/>
      <c r="N115" s="224" t="s">
        <v>42</v>
      </c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225" t="s">
        <v>168</v>
      </c>
      <c r="AZ115" s="164"/>
      <c r="BA115" s="164"/>
      <c r="BB115" s="164"/>
      <c r="BC115" s="164"/>
      <c r="BD115" s="164"/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225" t="s">
        <v>85</v>
      </c>
      <c r="BK115" s="164"/>
      <c r="BL115" s="164"/>
      <c r="BM115" s="164"/>
    </row>
    <row r="116" spans="2:65" s="1" customFormat="1" ht="18" customHeight="1">
      <c r="B116" s="40"/>
      <c r="C116" s="41"/>
      <c r="D116" s="150" t="s">
        <v>170</v>
      </c>
      <c r="E116" s="145"/>
      <c r="F116" s="145"/>
      <c r="G116" s="41"/>
      <c r="H116" s="41"/>
      <c r="I116" s="164"/>
      <c r="J116" s="146">
        <v>0</v>
      </c>
      <c r="K116" s="41"/>
      <c r="L116" s="223"/>
      <c r="M116" s="164"/>
      <c r="N116" s="224" t="s">
        <v>42</v>
      </c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225" t="s">
        <v>168</v>
      </c>
      <c r="AZ116" s="164"/>
      <c r="BA116" s="164"/>
      <c r="BB116" s="164"/>
      <c r="BC116" s="164"/>
      <c r="BD116" s="164"/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225" t="s">
        <v>85</v>
      </c>
      <c r="BK116" s="164"/>
      <c r="BL116" s="164"/>
      <c r="BM116" s="164"/>
    </row>
    <row r="117" spans="2:65" s="1" customFormat="1" ht="18" customHeight="1">
      <c r="B117" s="40"/>
      <c r="C117" s="41"/>
      <c r="D117" s="150" t="s">
        <v>171</v>
      </c>
      <c r="E117" s="145"/>
      <c r="F117" s="145"/>
      <c r="G117" s="41"/>
      <c r="H117" s="41"/>
      <c r="I117" s="164"/>
      <c r="J117" s="146">
        <v>0</v>
      </c>
      <c r="K117" s="41"/>
      <c r="L117" s="223"/>
      <c r="M117" s="164"/>
      <c r="N117" s="224" t="s">
        <v>42</v>
      </c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225" t="s">
        <v>168</v>
      </c>
      <c r="AZ117" s="164"/>
      <c r="BA117" s="164"/>
      <c r="BB117" s="164"/>
      <c r="BC117" s="164"/>
      <c r="BD117" s="164"/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225" t="s">
        <v>85</v>
      </c>
      <c r="BK117" s="164"/>
      <c r="BL117" s="164"/>
      <c r="BM117" s="164"/>
    </row>
    <row r="118" spans="2:65" s="1" customFormat="1" ht="18" customHeight="1">
      <c r="B118" s="40"/>
      <c r="C118" s="41"/>
      <c r="D118" s="150" t="s">
        <v>172</v>
      </c>
      <c r="E118" s="145"/>
      <c r="F118" s="145"/>
      <c r="G118" s="41"/>
      <c r="H118" s="41"/>
      <c r="I118" s="164"/>
      <c r="J118" s="146">
        <v>0</v>
      </c>
      <c r="K118" s="41"/>
      <c r="L118" s="223"/>
      <c r="M118" s="164"/>
      <c r="N118" s="224" t="s">
        <v>42</v>
      </c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225" t="s">
        <v>168</v>
      </c>
      <c r="AZ118" s="164"/>
      <c r="BA118" s="164"/>
      <c r="BB118" s="164"/>
      <c r="BC118" s="164"/>
      <c r="BD118" s="164"/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225" t="s">
        <v>85</v>
      </c>
      <c r="BK118" s="164"/>
      <c r="BL118" s="164"/>
      <c r="BM118" s="164"/>
    </row>
    <row r="119" spans="2:65" s="1" customFormat="1" ht="18" customHeight="1">
      <c r="B119" s="40"/>
      <c r="C119" s="41"/>
      <c r="D119" s="145" t="s">
        <v>173</v>
      </c>
      <c r="E119" s="41"/>
      <c r="F119" s="41"/>
      <c r="G119" s="41"/>
      <c r="H119" s="41"/>
      <c r="I119" s="164"/>
      <c r="J119" s="146">
        <f>ROUND(J32*T119,2)</f>
        <v>0</v>
      </c>
      <c r="K119" s="41"/>
      <c r="L119" s="223"/>
      <c r="M119" s="164"/>
      <c r="N119" s="224" t="s">
        <v>42</v>
      </c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225" t="s">
        <v>174</v>
      </c>
      <c r="AZ119" s="164"/>
      <c r="BA119" s="164"/>
      <c r="BB119" s="164"/>
      <c r="BC119" s="164"/>
      <c r="BD119" s="164"/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225" t="s">
        <v>85</v>
      </c>
      <c r="BK119" s="164"/>
      <c r="BL119" s="164"/>
      <c r="BM119" s="164"/>
    </row>
    <row r="120" spans="2:12" s="1" customFormat="1" ht="12">
      <c r="B120" s="40"/>
      <c r="C120" s="41"/>
      <c r="D120" s="41"/>
      <c r="E120" s="41"/>
      <c r="F120" s="41"/>
      <c r="G120" s="41"/>
      <c r="H120" s="41"/>
      <c r="I120" s="164"/>
      <c r="J120" s="41"/>
      <c r="K120" s="41"/>
      <c r="L120" s="42"/>
    </row>
    <row r="121" spans="2:12" s="1" customFormat="1" ht="29.25" customHeight="1">
      <c r="B121" s="40"/>
      <c r="C121" s="153" t="s">
        <v>136</v>
      </c>
      <c r="D121" s="154"/>
      <c r="E121" s="154"/>
      <c r="F121" s="154"/>
      <c r="G121" s="154"/>
      <c r="H121" s="154"/>
      <c r="I121" s="205"/>
      <c r="J121" s="155">
        <f>ROUND(J98+J113,2)</f>
        <v>0</v>
      </c>
      <c r="K121" s="154"/>
      <c r="L121" s="42"/>
    </row>
    <row r="122" spans="2:12" s="1" customFormat="1" ht="6.95" customHeight="1">
      <c r="B122" s="63"/>
      <c r="C122" s="64"/>
      <c r="D122" s="64"/>
      <c r="E122" s="64"/>
      <c r="F122" s="64"/>
      <c r="G122" s="64"/>
      <c r="H122" s="64"/>
      <c r="I122" s="199"/>
      <c r="J122" s="64"/>
      <c r="K122" s="64"/>
      <c r="L122" s="42"/>
    </row>
    <row r="126" spans="2:12" s="1" customFormat="1" ht="6.95" customHeight="1">
      <c r="B126" s="65"/>
      <c r="C126" s="66"/>
      <c r="D126" s="66"/>
      <c r="E126" s="66"/>
      <c r="F126" s="66"/>
      <c r="G126" s="66"/>
      <c r="H126" s="66"/>
      <c r="I126" s="202"/>
      <c r="J126" s="66"/>
      <c r="K126" s="66"/>
      <c r="L126" s="42"/>
    </row>
    <row r="127" spans="2:12" s="1" customFormat="1" ht="24.95" customHeight="1">
      <c r="B127" s="40"/>
      <c r="C127" s="23" t="s">
        <v>175</v>
      </c>
      <c r="D127" s="41"/>
      <c r="E127" s="41"/>
      <c r="F127" s="41"/>
      <c r="G127" s="41"/>
      <c r="H127" s="41"/>
      <c r="I127" s="164"/>
      <c r="J127" s="41"/>
      <c r="K127" s="41"/>
      <c r="L127" s="42"/>
    </row>
    <row r="128" spans="2:12" s="1" customFormat="1" ht="6.95" customHeight="1">
      <c r="B128" s="40"/>
      <c r="C128" s="41"/>
      <c r="D128" s="41"/>
      <c r="E128" s="41"/>
      <c r="F128" s="41"/>
      <c r="G128" s="41"/>
      <c r="H128" s="41"/>
      <c r="I128" s="164"/>
      <c r="J128" s="41"/>
      <c r="K128" s="41"/>
      <c r="L128" s="42"/>
    </row>
    <row r="129" spans="2:12" s="1" customFormat="1" ht="12" customHeight="1">
      <c r="B129" s="40"/>
      <c r="C129" s="32" t="s">
        <v>15</v>
      </c>
      <c r="D129" s="41"/>
      <c r="E129" s="41"/>
      <c r="F129" s="41"/>
      <c r="G129" s="41"/>
      <c r="H129" s="41"/>
      <c r="I129" s="164"/>
      <c r="J129" s="41"/>
      <c r="K129" s="41"/>
      <c r="L129" s="42"/>
    </row>
    <row r="130" spans="2:12" s="1" customFormat="1" ht="16.5" customHeight="1">
      <c r="B130" s="40"/>
      <c r="C130" s="41"/>
      <c r="D130" s="41"/>
      <c r="E130" s="203" t="str">
        <f>E7</f>
        <v>Stavební úpravy objektu 2 v obchodním areálu fy AGRICO v Týništi nad Orlicí</v>
      </c>
      <c r="F130" s="32"/>
      <c r="G130" s="32"/>
      <c r="H130" s="32"/>
      <c r="I130" s="164"/>
      <c r="J130" s="41"/>
      <c r="K130" s="41"/>
      <c r="L130" s="42"/>
    </row>
    <row r="131" spans="2:12" ht="12" customHeight="1">
      <c r="B131" s="21"/>
      <c r="C131" s="32" t="s">
        <v>138</v>
      </c>
      <c r="D131" s="22"/>
      <c r="E131" s="22"/>
      <c r="F131" s="22"/>
      <c r="G131" s="22"/>
      <c r="H131" s="22"/>
      <c r="I131" s="156"/>
      <c r="J131" s="22"/>
      <c r="K131" s="22"/>
      <c r="L131" s="20"/>
    </row>
    <row r="132" spans="2:12" s="1" customFormat="1" ht="16.5" customHeight="1">
      <c r="B132" s="40"/>
      <c r="C132" s="41"/>
      <c r="D132" s="41"/>
      <c r="E132" s="203" t="s">
        <v>139</v>
      </c>
      <c r="F132" s="41"/>
      <c r="G132" s="41"/>
      <c r="H132" s="41"/>
      <c r="I132" s="164"/>
      <c r="J132" s="41"/>
      <c r="K132" s="41"/>
      <c r="L132" s="42"/>
    </row>
    <row r="133" spans="2:12" s="1" customFormat="1" ht="12" customHeight="1">
      <c r="B133" s="40"/>
      <c r="C133" s="32" t="s">
        <v>140</v>
      </c>
      <c r="D133" s="41"/>
      <c r="E133" s="41"/>
      <c r="F133" s="41"/>
      <c r="G133" s="41"/>
      <c r="H133" s="41"/>
      <c r="I133" s="164"/>
      <c r="J133" s="41"/>
      <c r="K133" s="41"/>
      <c r="L133" s="42"/>
    </row>
    <row r="134" spans="2:12" s="1" customFormat="1" ht="16.5" customHeight="1">
      <c r="B134" s="40"/>
      <c r="C134" s="41"/>
      <c r="D134" s="41"/>
      <c r="E134" s="73" t="str">
        <f>E11</f>
        <v>03u - Vytápění</v>
      </c>
      <c r="F134" s="41"/>
      <c r="G134" s="41"/>
      <c r="H134" s="41"/>
      <c r="I134" s="164"/>
      <c r="J134" s="41"/>
      <c r="K134" s="41"/>
      <c r="L134" s="42"/>
    </row>
    <row r="135" spans="2:12" s="1" customFormat="1" ht="6.95" customHeight="1">
      <c r="B135" s="40"/>
      <c r="C135" s="41"/>
      <c r="D135" s="41"/>
      <c r="E135" s="41"/>
      <c r="F135" s="41"/>
      <c r="G135" s="41"/>
      <c r="H135" s="41"/>
      <c r="I135" s="164"/>
      <c r="J135" s="41"/>
      <c r="K135" s="41"/>
      <c r="L135" s="42"/>
    </row>
    <row r="136" spans="2:12" s="1" customFormat="1" ht="12" customHeight="1">
      <c r="B136" s="40"/>
      <c r="C136" s="32" t="s">
        <v>19</v>
      </c>
      <c r="D136" s="41"/>
      <c r="E136" s="41"/>
      <c r="F136" s="27" t="str">
        <f>F14</f>
        <v xml:space="preserve"> </v>
      </c>
      <c r="G136" s="41"/>
      <c r="H136" s="41"/>
      <c r="I136" s="166" t="s">
        <v>21</v>
      </c>
      <c r="J136" s="76" t="str">
        <f>IF(J14="","",J14)</f>
        <v>4. 2. 2021</v>
      </c>
      <c r="K136" s="41"/>
      <c r="L136" s="42"/>
    </row>
    <row r="137" spans="2:12" s="1" customFormat="1" ht="6.95" customHeight="1">
      <c r="B137" s="40"/>
      <c r="C137" s="41"/>
      <c r="D137" s="41"/>
      <c r="E137" s="41"/>
      <c r="F137" s="41"/>
      <c r="G137" s="41"/>
      <c r="H137" s="41"/>
      <c r="I137" s="164"/>
      <c r="J137" s="41"/>
      <c r="K137" s="41"/>
      <c r="L137" s="42"/>
    </row>
    <row r="138" spans="2:12" s="1" customFormat="1" ht="15.15" customHeight="1">
      <c r="B138" s="40"/>
      <c r="C138" s="32" t="s">
        <v>23</v>
      </c>
      <c r="D138" s="41"/>
      <c r="E138" s="41"/>
      <c r="F138" s="27" t="str">
        <f>E17</f>
        <v>Agrico s.r.o.</v>
      </c>
      <c r="G138" s="41"/>
      <c r="H138" s="41"/>
      <c r="I138" s="166" t="s">
        <v>29</v>
      </c>
      <c r="J138" s="36" t="str">
        <f>E23</f>
        <v>PT atelier s.r.o.</v>
      </c>
      <c r="K138" s="41"/>
      <c r="L138" s="42"/>
    </row>
    <row r="139" spans="2:12" s="1" customFormat="1" ht="15.15" customHeight="1">
      <c r="B139" s="40"/>
      <c r="C139" s="32" t="s">
        <v>27</v>
      </c>
      <c r="D139" s="41"/>
      <c r="E139" s="41"/>
      <c r="F139" s="27" t="str">
        <f>IF(E20="","",E20)</f>
        <v>Vyplň údaj</v>
      </c>
      <c r="G139" s="41"/>
      <c r="H139" s="41"/>
      <c r="I139" s="166" t="s">
        <v>32</v>
      </c>
      <c r="J139" s="36" t="str">
        <f>E26</f>
        <v xml:space="preserve"> </v>
      </c>
      <c r="K139" s="41"/>
      <c r="L139" s="42"/>
    </row>
    <row r="140" spans="2:12" s="1" customFormat="1" ht="10.3" customHeight="1">
      <c r="B140" s="40"/>
      <c r="C140" s="41"/>
      <c r="D140" s="41"/>
      <c r="E140" s="41"/>
      <c r="F140" s="41"/>
      <c r="G140" s="41"/>
      <c r="H140" s="41"/>
      <c r="I140" s="164"/>
      <c r="J140" s="41"/>
      <c r="K140" s="41"/>
      <c r="L140" s="42"/>
    </row>
    <row r="141" spans="2:20" s="10" customFormat="1" ht="29.25" customHeight="1">
      <c r="B141" s="227"/>
      <c r="C141" s="228" t="s">
        <v>176</v>
      </c>
      <c r="D141" s="229" t="s">
        <v>61</v>
      </c>
      <c r="E141" s="229" t="s">
        <v>57</v>
      </c>
      <c r="F141" s="229" t="s">
        <v>58</v>
      </c>
      <c r="G141" s="229" t="s">
        <v>177</v>
      </c>
      <c r="H141" s="229" t="s">
        <v>178</v>
      </c>
      <c r="I141" s="230" t="s">
        <v>179</v>
      </c>
      <c r="J141" s="231" t="s">
        <v>145</v>
      </c>
      <c r="K141" s="232" t="s">
        <v>180</v>
      </c>
      <c r="L141" s="233"/>
      <c r="M141" s="97" t="s">
        <v>1</v>
      </c>
      <c r="N141" s="98" t="s">
        <v>40</v>
      </c>
      <c r="O141" s="98" t="s">
        <v>181</v>
      </c>
      <c r="P141" s="98" t="s">
        <v>182</v>
      </c>
      <c r="Q141" s="98" t="s">
        <v>183</v>
      </c>
      <c r="R141" s="98" t="s">
        <v>184</v>
      </c>
      <c r="S141" s="98" t="s">
        <v>185</v>
      </c>
      <c r="T141" s="99" t="s">
        <v>186</v>
      </c>
    </row>
    <row r="142" spans="2:63" s="1" customFormat="1" ht="22.8" customHeight="1">
      <c r="B142" s="40"/>
      <c r="C142" s="104" t="s">
        <v>187</v>
      </c>
      <c r="D142" s="41"/>
      <c r="E142" s="41"/>
      <c r="F142" s="41"/>
      <c r="G142" s="41"/>
      <c r="H142" s="41"/>
      <c r="I142" s="164"/>
      <c r="J142" s="234">
        <f>BK142</f>
        <v>0</v>
      </c>
      <c r="K142" s="41"/>
      <c r="L142" s="42"/>
      <c r="M142" s="100"/>
      <c r="N142" s="101"/>
      <c r="O142" s="101"/>
      <c r="P142" s="235">
        <f>P143+P146+P250</f>
        <v>0</v>
      </c>
      <c r="Q142" s="101"/>
      <c r="R142" s="235">
        <f>R143+R146+R250</f>
        <v>0</v>
      </c>
      <c r="S142" s="101"/>
      <c r="T142" s="236">
        <f>T143+T146+T250</f>
        <v>0</v>
      </c>
      <c r="AT142" s="17" t="s">
        <v>75</v>
      </c>
      <c r="AU142" s="17" t="s">
        <v>147</v>
      </c>
      <c r="BK142" s="237">
        <f>BK143+BK146+BK250</f>
        <v>0</v>
      </c>
    </row>
    <row r="143" spans="2:63" s="11" customFormat="1" ht="25.9" customHeight="1">
      <c r="B143" s="238"/>
      <c r="C143" s="239"/>
      <c r="D143" s="240" t="s">
        <v>75</v>
      </c>
      <c r="E143" s="241" t="s">
        <v>756</v>
      </c>
      <c r="F143" s="241" t="s">
        <v>189</v>
      </c>
      <c r="G143" s="239"/>
      <c r="H143" s="239"/>
      <c r="I143" s="242"/>
      <c r="J143" s="243">
        <f>BK143</f>
        <v>0</v>
      </c>
      <c r="K143" s="239"/>
      <c r="L143" s="244"/>
      <c r="M143" s="245"/>
      <c r="N143" s="246"/>
      <c r="O143" s="246"/>
      <c r="P143" s="247">
        <f>P144</f>
        <v>0</v>
      </c>
      <c r="Q143" s="246"/>
      <c r="R143" s="247">
        <f>R144</f>
        <v>0</v>
      </c>
      <c r="S143" s="246"/>
      <c r="T143" s="248">
        <f>T144</f>
        <v>0</v>
      </c>
      <c r="AR143" s="249" t="s">
        <v>83</v>
      </c>
      <c r="AT143" s="250" t="s">
        <v>75</v>
      </c>
      <c r="AU143" s="250" t="s">
        <v>76</v>
      </c>
      <c r="AY143" s="249" t="s">
        <v>190</v>
      </c>
      <c r="BK143" s="251">
        <f>BK144</f>
        <v>0</v>
      </c>
    </row>
    <row r="144" spans="2:63" s="11" customFormat="1" ht="22.8" customHeight="1">
      <c r="B144" s="238"/>
      <c r="C144" s="239"/>
      <c r="D144" s="240" t="s">
        <v>75</v>
      </c>
      <c r="E144" s="252" t="s">
        <v>249</v>
      </c>
      <c r="F144" s="252" t="s">
        <v>757</v>
      </c>
      <c r="G144" s="239"/>
      <c r="H144" s="239"/>
      <c r="I144" s="242"/>
      <c r="J144" s="253">
        <f>BK144</f>
        <v>0</v>
      </c>
      <c r="K144" s="239"/>
      <c r="L144" s="244"/>
      <c r="M144" s="245"/>
      <c r="N144" s="246"/>
      <c r="O144" s="246"/>
      <c r="P144" s="247">
        <f>P145</f>
        <v>0</v>
      </c>
      <c r="Q144" s="246"/>
      <c r="R144" s="247">
        <f>R145</f>
        <v>0</v>
      </c>
      <c r="S144" s="246"/>
      <c r="T144" s="248">
        <f>T145</f>
        <v>0</v>
      </c>
      <c r="AR144" s="249" t="s">
        <v>83</v>
      </c>
      <c r="AT144" s="250" t="s">
        <v>75</v>
      </c>
      <c r="AU144" s="250" t="s">
        <v>83</v>
      </c>
      <c r="AY144" s="249" t="s">
        <v>190</v>
      </c>
      <c r="BK144" s="251">
        <f>BK145</f>
        <v>0</v>
      </c>
    </row>
    <row r="145" spans="2:65" s="1" customFormat="1" ht="16.5" customHeight="1">
      <c r="B145" s="40"/>
      <c r="C145" s="254" t="s">
        <v>83</v>
      </c>
      <c r="D145" s="254" t="s">
        <v>193</v>
      </c>
      <c r="E145" s="255" t="s">
        <v>758</v>
      </c>
      <c r="F145" s="256" t="s">
        <v>759</v>
      </c>
      <c r="G145" s="257" t="s">
        <v>361</v>
      </c>
      <c r="H145" s="258">
        <v>85</v>
      </c>
      <c r="I145" s="259"/>
      <c r="J145" s="260">
        <f>ROUND(I145*H145,2)</f>
        <v>0</v>
      </c>
      <c r="K145" s="256" t="s">
        <v>1</v>
      </c>
      <c r="L145" s="42"/>
      <c r="M145" s="261" t="s">
        <v>1</v>
      </c>
      <c r="N145" s="262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197</v>
      </c>
      <c r="AT145" s="265" t="s">
        <v>193</v>
      </c>
      <c r="AU145" s="265" t="s">
        <v>85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760</v>
      </c>
    </row>
    <row r="146" spans="2:63" s="11" customFormat="1" ht="25.9" customHeight="1">
      <c r="B146" s="238"/>
      <c r="C146" s="239"/>
      <c r="D146" s="240" t="s">
        <v>75</v>
      </c>
      <c r="E146" s="241" t="s">
        <v>761</v>
      </c>
      <c r="F146" s="241" t="s">
        <v>317</v>
      </c>
      <c r="G146" s="239"/>
      <c r="H146" s="239"/>
      <c r="I146" s="242"/>
      <c r="J146" s="243">
        <f>BK146</f>
        <v>0</v>
      </c>
      <c r="K146" s="239"/>
      <c r="L146" s="244"/>
      <c r="M146" s="245"/>
      <c r="N146" s="246"/>
      <c r="O146" s="246"/>
      <c r="P146" s="247">
        <f>P147+P152+P168+P186+P205+P240+P246</f>
        <v>0</v>
      </c>
      <c r="Q146" s="246"/>
      <c r="R146" s="247">
        <f>R147+R152+R168+R186+R205+R240+R246</f>
        <v>0</v>
      </c>
      <c r="S146" s="246"/>
      <c r="T146" s="248">
        <f>T147+T152+T168+T186+T205+T240+T246</f>
        <v>0</v>
      </c>
      <c r="AR146" s="249" t="s">
        <v>83</v>
      </c>
      <c r="AT146" s="250" t="s">
        <v>75</v>
      </c>
      <c r="AU146" s="250" t="s">
        <v>76</v>
      </c>
      <c r="AY146" s="249" t="s">
        <v>190</v>
      </c>
      <c r="BK146" s="251">
        <f>BK147+BK152+BK168+BK186+BK205+BK240+BK246</f>
        <v>0</v>
      </c>
    </row>
    <row r="147" spans="2:63" s="11" customFormat="1" ht="22.8" customHeight="1">
      <c r="B147" s="238"/>
      <c r="C147" s="239"/>
      <c r="D147" s="240" t="s">
        <v>75</v>
      </c>
      <c r="E147" s="252" t="s">
        <v>344</v>
      </c>
      <c r="F147" s="252" t="s">
        <v>345</v>
      </c>
      <c r="G147" s="239"/>
      <c r="H147" s="239"/>
      <c r="I147" s="242"/>
      <c r="J147" s="253">
        <f>BK147</f>
        <v>0</v>
      </c>
      <c r="K147" s="239"/>
      <c r="L147" s="244"/>
      <c r="M147" s="245"/>
      <c r="N147" s="246"/>
      <c r="O147" s="246"/>
      <c r="P147" s="247">
        <f>SUM(P148:P151)</f>
        <v>0</v>
      </c>
      <c r="Q147" s="246"/>
      <c r="R147" s="247">
        <f>SUM(R148:R151)</f>
        <v>0</v>
      </c>
      <c r="S147" s="246"/>
      <c r="T147" s="248">
        <f>SUM(T148:T151)</f>
        <v>0</v>
      </c>
      <c r="AR147" s="249" t="s">
        <v>85</v>
      </c>
      <c r="AT147" s="250" t="s">
        <v>75</v>
      </c>
      <c r="AU147" s="250" t="s">
        <v>83</v>
      </c>
      <c r="AY147" s="249" t="s">
        <v>190</v>
      </c>
      <c r="BK147" s="251">
        <f>SUM(BK148:BK151)</f>
        <v>0</v>
      </c>
    </row>
    <row r="148" spans="2:65" s="1" customFormat="1" ht="16.5" customHeight="1">
      <c r="B148" s="40"/>
      <c r="C148" s="254" t="s">
        <v>85</v>
      </c>
      <c r="D148" s="254" t="s">
        <v>193</v>
      </c>
      <c r="E148" s="255" t="s">
        <v>762</v>
      </c>
      <c r="F148" s="256" t="s">
        <v>763</v>
      </c>
      <c r="G148" s="257" t="s">
        <v>361</v>
      </c>
      <c r="H148" s="258">
        <v>125</v>
      </c>
      <c r="I148" s="259"/>
      <c r="J148" s="260">
        <f>ROUND(I148*H148,2)</f>
        <v>0</v>
      </c>
      <c r="K148" s="256" t="s">
        <v>1</v>
      </c>
      <c r="L148" s="42"/>
      <c r="M148" s="261" t="s">
        <v>1</v>
      </c>
      <c r="N148" s="262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301</v>
      </c>
      <c r="AT148" s="265" t="s">
        <v>193</v>
      </c>
      <c r="AU148" s="265" t="s">
        <v>85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301</v>
      </c>
      <c r="BM148" s="265" t="s">
        <v>764</v>
      </c>
    </row>
    <row r="149" spans="2:65" s="1" customFormat="1" ht="16.5" customHeight="1">
      <c r="B149" s="40"/>
      <c r="C149" s="254" t="s">
        <v>120</v>
      </c>
      <c r="D149" s="254" t="s">
        <v>193</v>
      </c>
      <c r="E149" s="255" t="s">
        <v>765</v>
      </c>
      <c r="F149" s="256" t="s">
        <v>766</v>
      </c>
      <c r="G149" s="257" t="s">
        <v>361</v>
      </c>
      <c r="H149" s="258">
        <v>125</v>
      </c>
      <c r="I149" s="259"/>
      <c r="J149" s="260">
        <f>ROUND(I149*H149,2)</f>
        <v>0</v>
      </c>
      <c r="K149" s="256" t="s">
        <v>1</v>
      </c>
      <c r="L149" s="42"/>
      <c r="M149" s="261" t="s">
        <v>1</v>
      </c>
      <c r="N149" s="262" t="s">
        <v>41</v>
      </c>
      <c r="O149" s="88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AR149" s="265" t="s">
        <v>301</v>
      </c>
      <c r="AT149" s="265" t="s">
        <v>193</v>
      </c>
      <c r="AU149" s="265" t="s">
        <v>85</v>
      </c>
      <c r="AY149" s="17" t="s">
        <v>190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83</v>
      </c>
      <c r="BK149" s="149">
        <f>ROUND(I149*H149,2)</f>
        <v>0</v>
      </c>
      <c r="BL149" s="17" t="s">
        <v>301</v>
      </c>
      <c r="BM149" s="265" t="s">
        <v>767</v>
      </c>
    </row>
    <row r="150" spans="2:65" s="1" customFormat="1" ht="16.5" customHeight="1">
      <c r="B150" s="40"/>
      <c r="C150" s="254" t="s">
        <v>197</v>
      </c>
      <c r="D150" s="254" t="s">
        <v>193</v>
      </c>
      <c r="E150" s="255" t="s">
        <v>768</v>
      </c>
      <c r="F150" s="256" t="s">
        <v>769</v>
      </c>
      <c r="G150" s="257" t="s">
        <v>770</v>
      </c>
      <c r="H150" s="325"/>
      <c r="I150" s="259"/>
      <c r="J150" s="260">
        <f>ROUND(I150*H150,2)</f>
        <v>0</v>
      </c>
      <c r="K150" s="256" t="s">
        <v>1</v>
      </c>
      <c r="L150" s="42"/>
      <c r="M150" s="261" t="s">
        <v>1</v>
      </c>
      <c r="N150" s="262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301</v>
      </c>
      <c r="AT150" s="265" t="s">
        <v>193</v>
      </c>
      <c r="AU150" s="265" t="s">
        <v>85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301</v>
      </c>
      <c r="BM150" s="265" t="s">
        <v>771</v>
      </c>
    </row>
    <row r="151" spans="2:65" s="1" customFormat="1" ht="16.5" customHeight="1">
      <c r="B151" s="40"/>
      <c r="C151" s="254" t="s">
        <v>228</v>
      </c>
      <c r="D151" s="254" t="s">
        <v>193</v>
      </c>
      <c r="E151" s="255" t="s">
        <v>772</v>
      </c>
      <c r="F151" s="256" t="s">
        <v>773</v>
      </c>
      <c r="G151" s="257" t="s">
        <v>770</v>
      </c>
      <c r="H151" s="325"/>
      <c r="I151" s="259"/>
      <c r="J151" s="260">
        <f>ROUND(I151*H151,2)</f>
        <v>0</v>
      </c>
      <c r="K151" s="256" t="s">
        <v>1</v>
      </c>
      <c r="L151" s="42"/>
      <c r="M151" s="261" t="s">
        <v>1</v>
      </c>
      <c r="N151" s="262" t="s">
        <v>41</v>
      </c>
      <c r="O151" s="88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AR151" s="265" t="s">
        <v>301</v>
      </c>
      <c r="AT151" s="265" t="s">
        <v>193</v>
      </c>
      <c r="AU151" s="265" t="s">
        <v>85</v>
      </c>
      <c r="AY151" s="17" t="s">
        <v>190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83</v>
      </c>
      <c r="BK151" s="149">
        <f>ROUND(I151*H151,2)</f>
        <v>0</v>
      </c>
      <c r="BL151" s="17" t="s">
        <v>301</v>
      </c>
      <c r="BM151" s="265" t="s">
        <v>774</v>
      </c>
    </row>
    <row r="152" spans="2:63" s="11" customFormat="1" ht="22.8" customHeight="1">
      <c r="B152" s="238"/>
      <c r="C152" s="239"/>
      <c r="D152" s="240" t="s">
        <v>75</v>
      </c>
      <c r="E152" s="252" t="s">
        <v>775</v>
      </c>
      <c r="F152" s="252" t="s">
        <v>776</v>
      </c>
      <c r="G152" s="239"/>
      <c r="H152" s="239"/>
      <c r="I152" s="242"/>
      <c r="J152" s="253">
        <f>BK152</f>
        <v>0</v>
      </c>
      <c r="K152" s="239"/>
      <c r="L152" s="244"/>
      <c r="M152" s="245"/>
      <c r="N152" s="246"/>
      <c r="O152" s="246"/>
      <c r="P152" s="247">
        <f>SUM(P153:P167)</f>
        <v>0</v>
      </c>
      <c r="Q152" s="246"/>
      <c r="R152" s="247">
        <f>SUM(R153:R167)</f>
        <v>0</v>
      </c>
      <c r="S152" s="246"/>
      <c r="T152" s="248">
        <f>SUM(T153:T167)</f>
        <v>0</v>
      </c>
      <c r="AR152" s="249" t="s">
        <v>85</v>
      </c>
      <c r="AT152" s="250" t="s">
        <v>75</v>
      </c>
      <c r="AU152" s="250" t="s">
        <v>83</v>
      </c>
      <c r="AY152" s="249" t="s">
        <v>190</v>
      </c>
      <c r="BK152" s="251">
        <f>SUM(BK153:BK167)</f>
        <v>0</v>
      </c>
    </row>
    <row r="153" spans="2:65" s="1" customFormat="1" ht="24" customHeight="1">
      <c r="B153" s="40"/>
      <c r="C153" s="254" t="s">
        <v>191</v>
      </c>
      <c r="D153" s="254" t="s">
        <v>193</v>
      </c>
      <c r="E153" s="255" t="s">
        <v>777</v>
      </c>
      <c r="F153" s="256" t="s">
        <v>778</v>
      </c>
      <c r="G153" s="257" t="s">
        <v>267</v>
      </c>
      <c r="H153" s="258">
        <v>2</v>
      </c>
      <c r="I153" s="259"/>
      <c r="J153" s="260">
        <f>ROUND(I153*H153,2)</f>
        <v>0</v>
      </c>
      <c r="K153" s="256" t="s">
        <v>1</v>
      </c>
      <c r="L153" s="42"/>
      <c r="M153" s="261" t="s">
        <v>1</v>
      </c>
      <c r="N153" s="262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301</v>
      </c>
      <c r="AT153" s="265" t="s">
        <v>193</v>
      </c>
      <c r="AU153" s="265" t="s">
        <v>85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301</v>
      </c>
      <c r="BM153" s="265" t="s">
        <v>779</v>
      </c>
    </row>
    <row r="154" spans="2:65" s="1" customFormat="1" ht="16.5" customHeight="1">
      <c r="B154" s="40"/>
      <c r="C154" s="254" t="s">
        <v>251</v>
      </c>
      <c r="D154" s="254" t="s">
        <v>193</v>
      </c>
      <c r="E154" s="255" t="s">
        <v>780</v>
      </c>
      <c r="F154" s="256" t="s">
        <v>781</v>
      </c>
      <c r="G154" s="257" t="s">
        <v>782</v>
      </c>
      <c r="H154" s="258">
        <v>1</v>
      </c>
      <c r="I154" s="259"/>
      <c r="J154" s="260">
        <f>ROUND(I154*H154,2)</f>
        <v>0</v>
      </c>
      <c r="K154" s="256" t="s">
        <v>1</v>
      </c>
      <c r="L154" s="42"/>
      <c r="M154" s="261" t="s">
        <v>1</v>
      </c>
      <c r="N154" s="262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301</v>
      </c>
      <c r="AT154" s="265" t="s">
        <v>193</v>
      </c>
      <c r="AU154" s="265" t="s">
        <v>85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301</v>
      </c>
      <c r="BM154" s="265" t="s">
        <v>783</v>
      </c>
    </row>
    <row r="155" spans="2:65" s="1" customFormat="1" ht="16.5" customHeight="1">
      <c r="B155" s="40"/>
      <c r="C155" s="254" t="s">
        <v>209</v>
      </c>
      <c r="D155" s="254" t="s">
        <v>193</v>
      </c>
      <c r="E155" s="255" t="s">
        <v>784</v>
      </c>
      <c r="F155" s="256" t="s">
        <v>785</v>
      </c>
      <c r="G155" s="257" t="s">
        <v>782</v>
      </c>
      <c r="H155" s="258">
        <v>2</v>
      </c>
      <c r="I155" s="259"/>
      <c r="J155" s="260">
        <f>ROUND(I155*H155,2)</f>
        <v>0</v>
      </c>
      <c r="K155" s="256" t="s">
        <v>1</v>
      </c>
      <c r="L155" s="42"/>
      <c r="M155" s="261" t="s">
        <v>1</v>
      </c>
      <c r="N155" s="262" t="s">
        <v>41</v>
      </c>
      <c r="O155" s="88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AR155" s="265" t="s">
        <v>301</v>
      </c>
      <c r="AT155" s="265" t="s">
        <v>193</v>
      </c>
      <c r="AU155" s="265" t="s">
        <v>85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301</v>
      </c>
      <c r="BM155" s="265" t="s">
        <v>786</v>
      </c>
    </row>
    <row r="156" spans="2:65" s="1" customFormat="1" ht="16.5" customHeight="1">
      <c r="B156" s="40"/>
      <c r="C156" s="254" t="s">
        <v>249</v>
      </c>
      <c r="D156" s="254" t="s">
        <v>193</v>
      </c>
      <c r="E156" s="255" t="s">
        <v>787</v>
      </c>
      <c r="F156" s="256" t="s">
        <v>788</v>
      </c>
      <c r="G156" s="257" t="s">
        <v>782</v>
      </c>
      <c r="H156" s="258">
        <v>1</v>
      </c>
      <c r="I156" s="259"/>
      <c r="J156" s="260">
        <f>ROUND(I156*H156,2)</f>
        <v>0</v>
      </c>
      <c r="K156" s="256" t="s">
        <v>1</v>
      </c>
      <c r="L156" s="42"/>
      <c r="M156" s="261" t="s">
        <v>1</v>
      </c>
      <c r="N156" s="262" t="s">
        <v>41</v>
      </c>
      <c r="O156" s="88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AR156" s="265" t="s">
        <v>301</v>
      </c>
      <c r="AT156" s="265" t="s">
        <v>193</v>
      </c>
      <c r="AU156" s="265" t="s">
        <v>85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301</v>
      </c>
      <c r="BM156" s="265" t="s">
        <v>789</v>
      </c>
    </row>
    <row r="157" spans="2:65" s="1" customFormat="1" ht="24" customHeight="1">
      <c r="B157" s="40"/>
      <c r="C157" s="254" t="s">
        <v>264</v>
      </c>
      <c r="D157" s="254" t="s">
        <v>193</v>
      </c>
      <c r="E157" s="255" t="s">
        <v>790</v>
      </c>
      <c r="F157" s="256" t="s">
        <v>791</v>
      </c>
      <c r="G157" s="257" t="s">
        <v>782</v>
      </c>
      <c r="H157" s="258">
        <v>1</v>
      </c>
      <c r="I157" s="259"/>
      <c r="J157" s="260">
        <f>ROUND(I157*H157,2)</f>
        <v>0</v>
      </c>
      <c r="K157" s="256" t="s">
        <v>1</v>
      </c>
      <c r="L157" s="42"/>
      <c r="M157" s="261" t="s">
        <v>1</v>
      </c>
      <c r="N157" s="262" t="s">
        <v>41</v>
      </c>
      <c r="O157" s="88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AR157" s="265" t="s">
        <v>301</v>
      </c>
      <c r="AT157" s="265" t="s">
        <v>193</v>
      </c>
      <c r="AU157" s="265" t="s">
        <v>85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301</v>
      </c>
      <c r="BM157" s="265" t="s">
        <v>792</v>
      </c>
    </row>
    <row r="158" spans="2:65" s="1" customFormat="1" ht="16.5" customHeight="1">
      <c r="B158" s="40"/>
      <c r="C158" s="254" t="s">
        <v>270</v>
      </c>
      <c r="D158" s="254" t="s">
        <v>193</v>
      </c>
      <c r="E158" s="255" t="s">
        <v>793</v>
      </c>
      <c r="F158" s="256" t="s">
        <v>794</v>
      </c>
      <c r="G158" s="257" t="s">
        <v>782</v>
      </c>
      <c r="H158" s="258">
        <v>1</v>
      </c>
      <c r="I158" s="259"/>
      <c r="J158" s="260">
        <f>ROUND(I158*H158,2)</f>
        <v>0</v>
      </c>
      <c r="K158" s="256" t="s">
        <v>1</v>
      </c>
      <c r="L158" s="42"/>
      <c r="M158" s="261" t="s">
        <v>1</v>
      </c>
      <c r="N158" s="262" t="s">
        <v>41</v>
      </c>
      <c r="O158" s="88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AR158" s="265" t="s">
        <v>301</v>
      </c>
      <c r="AT158" s="265" t="s">
        <v>193</v>
      </c>
      <c r="AU158" s="265" t="s">
        <v>85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301</v>
      </c>
      <c r="BM158" s="265" t="s">
        <v>795</v>
      </c>
    </row>
    <row r="159" spans="2:65" s="1" customFormat="1" ht="16.5" customHeight="1">
      <c r="B159" s="40"/>
      <c r="C159" s="254" t="s">
        <v>279</v>
      </c>
      <c r="D159" s="254" t="s">
        <v>193</v>
      </c>
      <c r="E159" s="255" t="s">
        <v>796</v>
      </c>
      <c r="F159" s="256" t="s">
        <v>797</v>
      </c>
      <c r="G159" s="257" t="s">
        <v>782</v>
      </c>
      <c r="H159" s="258">
        <v>1</v>
      </c>
      <c r="I159" s="259"/>
      <c r="J159" s="260">
        <f>ROUND(I159*H159,2)</f>
        <v>0</v>
      </c>
      <c r="K159" s="256" t="s">
        <v>1</v>
      </c>
      <c r="L159" s="42"/>
      <c r="M159" s="261" t="s">
        <v>1</v>
      </c>
      <c r="N159" s="262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301</v>
      </c>
      <c r="AT159" s="265" t="s">
        <v>193</v>
      </c>
      <c r="AU159" s="265" t="s">
        <v>85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301</v>
      </c>
      <c r="BM159" s="265" t="s">
        <v>798</v>
      </c>
    </row>
    <row r="160" spans="2:65" s="1" customFormat="1" ht="16.5" customHeight="1">
      <c r="B160" s="40"/>
      <c r="C160" s="254" t="s">
        <v>286</v>
      </c>
      <c r="D160" s="254" t="s">
        <v>193</v>
      </c>
      <c r="E160" s="255" t="s">
        <v>799</v>
      </c>
      <c r="F160" s="256" t="s">
        <v>800</v>
      </c>
      <c r="G160" s="257" t="s">
        <v>782</v>
      </c>
      <c r="H160" s="258">
        <v>1</v>
      </c>
      <c r="I160" s="259"/>
      <c r="J160" s="260">
        <f>ROUND(I160*H160,2)</f>
        <v>0</v>
      </c>
      <c r="K160" s="256" t="s">
        <v>1</v>
      </c>
      <c r="L160" s="42"/>
      <c r="M160" s="261" t="s">
        <v>1</v>
      </c>
      <c r="N160" s="262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301</v>
      </c>
      <c r="AT160" s="265" t="s">
        <v>193</v>
      </c>
      <c r="AU160" s="265" t="s">
        <v>85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301</v>
      </c>
      <c r="BM160" s="265" t="s">
        <v>801</v>
      </c>
    </row>
    <row r="161" spans="2:65" s="1" customFormat="1" ht="16.5" customHeight="1">
      <c r="B161" s="40"/>
      <c r="C161" s="254" t="s">
        <v>293</v>
      </c>
      <c r="D161" s="254" t="s">
        <v>193</v>
      </c>
      <c r="E161" s="255" t="s">
        <v>802</v>
      </c>
      <c r="F161" s="256" t="s">
        <v>803</v>
      </c>
      <c r="G161" s="257" t="s">
        <v>782</v>
      </c>
      <c r="H161" s="258">
        <v>1</v>
      </c>
      <c r="I161" s="259"/>
      <c r="J161" s="260">
        <f>ROUND(I161*H161,2)</f>
        <v>0</v>
      </c>
      <c r="K161" s="256" t="s">
        <v>1</v>
      </c>
      <c r="L161" s="42"/>
      <c r="M161" s="261" t="s">
        <v>1</v>
      </c>
      <c r="N161" s="262" t="s">
        <v>41</v>
      </c>
      <c r="O161" s="88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265" t="s">
        <v>301</v>
      </c>
      <c r="AT161" s="265" t="s">
        <v>193</v>
      </c>
      <c r="AU161" s="265" t="s">
        <v>85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301</v>
      </c>
      <c r="BM161" s="265" t="s">
        <v>804</v>
      </c>
    </row>
    <row r="162" spans="2:65" s="1" customFormat="1" ht="16.5" customHeight="1">
      <c r="B162" s="40"/>
      <c r="C162" s="254" t="s">
        <v>8</v>
      </c>
      <c r="D162" s="254" t="s">
        <v>193</v>
      </c>
      <c r="E162" s="255" t="s">
        <v>805</v>
      </c>
      <c r="F162" s="256" t="s">
        <v>806</v>
      </c>
      <c r="G162" s="257" t="s">
        <v>782</v>
      </c>
      <c r="H162" s="258">
        <v>1</v>
      </c>
      <c r="I162" s="259"/>
      <c r="J162" s="260">
        <f>ROUND(I162*H162,2)</f>
        <v>0</v>
      </c>
      <c r="K162" s="256" t="s">
        <v>1</v>
      </c>
      <c r="L162" s="42"/>
      <c r="M162" s="261" t="s">
        <v>1</v>
      </c>
      <c r="N162" s="262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301</v>
      </c>
      <c r="AT162" s="265" t="s">
        <v>193</v>
      </c>
      <c r="AU162" s="265" t="s">
        <v>85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301</v>
      </c>
      <c r="BM162" s="265" t="s">
        <v>807</v>
      </c>
    </row>
    <row r="163" spans="2:65" s="1" customFormat="1" ht="16.5" customHeight="1">
      <c r="B163" s="40"/>
      <c r="C163" s="254" t="s">
        <v>301</v>
      </c>
      <c r="D163" s="254" t="s">
        <v>193</v>
      </c>
      <c r="E163" s="255" t="s">
        <v>808</v>
      </c>
      <c r="F163" s="256" t="s">
        <v>809</v>
      </c>
      <c r="G163" s="257" t="s">
        <v>782</v>
      </c>
      <c r="H163" s="258">
        <v>1</v>
      </c>
      <c r="I163" s="259"/>
      <c r="J163" s="260">
        <f>ROUND(I163*H163,2)</f>
        <v>0</v>
      </c>
      <c r="K163" s="256" t="s">
        <v>1</v>
      </c>
      <c r="L163" s="42"/>
      <c r="M163" s="261" t="s">
        <v>1</v>
      </c>
      <c r="N163" s="262" t="s">
        <v>41</v>
      </c>
      <c r="O163" s="88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AR163" s="265" t="s">
        <v>301</v>
      </c>
      <c r="AT163" s="265" t="s">
        <v>193</v>
      </c>
      <c r="AU163" s="265" t="s">
        <v>85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301</v>
      </c>
      <c r="BM163" s="265" t="s">
        <v>810</v>
      </c>
    </row>
    <row r="164" spans="2:65" s="1" customFormat="1" ht="16.5" customHeight="1">
      <c r="B164" s="40"/>
      <c r="C164" s="254" t="s">
        <v>306</v>
      </c>
      <c r="D164" s="254" t="s">
        <v>193</v>
      </c>
      <c r="E164" s="255" t="s">
        <v>811</v>
      </c>
      <c r="F164" s="256" t="s">
        <v>812</v>
      </c>
      <c r="G164" s="257" t="s">
        <v>782</v>
      </c>
      <c r="H164" s="258">
        <v>4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301</v>
      </c>
      <c r="AT164" s="265" t="s">
        <v>193</v>
      </c>
      <c r="AU164" s="265" t="s">
        <v>85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301</v>
      </c>
      <c r="BM164" s="265" t="s">
        <v>813</v>
      </c>
    </row>
    <row r="165" spans="2:65" s="1" customFormat="1" ht="16.5" customHeight="1">
      <c r="B165" s="40"/>
      <c r="C165" s="254" t="s">
        <v>312</v>
      </c>
      <c r="D165" s="254" t="s">
        <v>193</v>
      </c>
      <c r="E165" s="255" t="s">
        <v>814</v>
      </c>
      <c r="F165" s="256" t="s">
        <v>815</v>
      </c>
      <c r="G165" s="257" t="s">
        <v>782</v>
      </c>
      <c r="H165" s="258">
        <v>1</v>
      </c>
      <c r="I165" s="259"/>
      <c r="J165" s="260">
        <f>ROUND(I165*H165,2)</f>
        <v>0</v>
      </c>
      <c r="K165" s="256" t="s">
        <v>1</v>
      </c>
      <c r="L165" s="42"/>
      <c r="M165" s="261" t="s">
        <v>1</v>
      </c>
      <c r="N165" s="262" t="s">
        <v>41</v>
      </c>
      <c r="O165" s="88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AR165" s="265" t="s">
        <v>301</v>
      </c>
      <c r="AT165" s="265" t="s">
        <v>193</v>
      </c>
      <c r="AU165" s="265" t="s">
        <v>85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301</v>
      </c>
      <c r="BM165" s="265" t="s">
        <v>816</v>
      </c>
    </row>
    <row r="166" spans="2:65" s="1" customFormat="1" ht="16.5" customHeight="1">
      <c r="B166" s="40"/>
      <c r="C166" s="254" t="s">
        <v>320</v>
      </c>
      <c r="D166" s="254" t="s">
        <v>193</v>
      </c>
      <c r="E166" s="255" t="s">
        <v>817</v>
      </c>
      <c r="F166" s="256" t="s">
        <v>818</v>
      </c>
      <c r="G166" s="257" t="s">
        <v>770</v>
      </c>
      <c r="H166" s="325"/>
      <c r="I166" s="259"/>
      <c r="J166" s="260">
        <f>ROUND(I166*H166,2)</f>
        <v>0</v>
      </c>
      <c r="K166" s="256" t="s">
        <v>1</v>
      </c>
      <c r="L166" s="42"/>
      <c r="M166" s="261" t="s">
        <v>1</v>
      </c>
      <c r="N166" s="262" t="s">
        <v>41</v>
      </c>
      <c r="O166" s="88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AR166" s="265" t="s">
        <v>301</v>
      </c>
      <c r="AT166" s="265" t="s">
        <v>193</v>
      </c>
      <c r="AU166" s="265" t="s">
        <v>85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301</v>
      </c>
      <c r="BM166" s="265" t="s">
        <v>819</v>
      </c>
    </row>
    <row r="167" spans="2:65" s="1" customFormat="1" ht="16.5" customHeight="1">
      <c r="B167" s="40"/>
      <c r="C167" s="254" t="s">
        <v>325</v>
      </c>
      <c r="D167" s="254" t="s">
        <v>193</v>
      </c>
      <c r="E167" s="255" t="s">
        <v>820</v>
      </c>
      <c r="F167" s="256" t="s">
        <v>821</v>
      </c>
      <c r="G167" s="257" t="s">
        <v>770</v>
      </c>
      <c r="H167" s="325"/>
      <c r="I167" s="259"/>
      <c r="J167" s="260">
        <f>ROUND(I167*H167,2)</f>
        <v>0</v>
      </c>
      <c r="K167" s="256" t="s">
        <v>1</v>
      </c>
      <c r="L167" s="42"/>
      <c r="M167" s="261" t="s">
        <v>1</v>
      </c>
      <c r="N167" s="262" t="s">
        <v>41</v>
      </c>
      <c r="O167" s="88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65" t="s">
        <v>301</v>
      </c>
      <c r="AT167" s="265" t="s">
        <v>193</v>
      </c>
      <c r="AU167" s="265" t="s">
        <v>85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301</v>
      </c>
      <c r="BM167" s="265" t="s">
        <v>822</v>
      </c>
    </row>
    <row r="168" spans="2:63" s="11" customFormat="1" ht="22.8" customHeight="1">
      <c r="B168" s="238"/>
      <c r="C168" s="239"/>
      <c r="D168" s="240" t="s">
        <v>75</v>
      </c>
      <c r="E168" s="252" t="s">
        <v>823</v>
      </c>
      <c r="F168" s="252" t="s">
        <v>824</v>
      </c>
      <c r="G168" s="239"/>
      <c r="H168" s="239"/>
      <c r="I168" s="242"/>
      <c r="J168" s="253">
        <f>BK168</f>
        <v>0</v>
      </c>
      <c r="K168" s="239"/>
      <c r="L168" s="244"/>
      <c r="M168" s="245"/>
      <c r="N168" s="246"/>
      <c r="O168" s="246"/>
      <c r="P168" s="247">
        <f>SUM(P169:P185)</f>
        <v>0</v>
      </c>
      <c r="Q168" s="246"/>
      <c r="R168" s="247">
        <f>SUM(R169:R185)</f>
        <v>0</v>
      </c>
      <c r="S168" s="246"/>
      <c r="T168" s="248">
        <f>SUM(T169:T185)</f>
        <v>0</v>
      </c>
      <c r="AR168" s="249" t="s">
        <v>85</v>
      </c>
      <c r="AT168" s="250" t="s">
        <v>75</v>
      </c>
      <c r="AU168" s="250" t="s">
        <v>83</v>
      </c>
      <c r="AY168" s="249" t="s">
        <v>190</v>
      </c>
      <c r="BK168" s="251">
        <f>SUM(BK169:BK185)</f>
        <v>0</v>
      </c>
    </row>
    <row r="169" spans="2:65" s="1" customFormat="1" ht="16.5" customHeight="1">
      <c r="B169" s="40"/>
      <c r="C169" s="254" t="s">
        <v>7</v>
      </c>
      <c r="D169" s="254" t="s">
        <v>193</v>
      </c>
      <c r="E169" s="255" t="s">
        <v>825</v>
      </c>
      <c r="F169" s="256" t="s">
        <v>826</v>
      </c>
      <c r="G169" s="257" t="s">
        <v>267</v>
      </c>
      <c r="H169" s="258">
        <v>1</v>
      </c>
      <c r="I169" s="259"/>
      <c r="J169" s="260">
        <f>ROUND(I169*H169,2)</f>
        <v>0</v>
      </c>
      <c r="K169" s="256" t="s">
        <v>1</v>
      </c>
      <c r="L169" s="42"/>
      <c r="M169" s="261" t="s">
        <v>1</v>
      </c>
      <c r="N169" s="262" t="s">
        <v>41</v>
      </c>
      <c r="O169" s="88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AR169" s="265" t="s">
        <v>301</v>
      </c>
      <c r="AT169" s="265" t="s">
        <v>193</v>
      </c>
      <c r="AU169" s="265" t="s">
        <v>85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301</v>
      </c>
      <c r="BM169" s="265" t="s">
        <v>827</v>
      </c>
    </row>
    <row r="170" spans="2:65" s="1" customFormat="1" ht="16.5" customHeight="1">
      <c r="B170" s="40"/>
      <c r="C170" s="254" t="s">
        <v>340</v>
      </c>
      <c r="D170" s="254" t="s">
        <v>193</v>
      </c>
      <c r="E170" s="255" t="s">
        <v>828</v>
      </c>
      <c r="F170" s="256" t="s">
        <v>829</v>
      </c>
      <c r="G170" s="257" t="s">
        <v>267</v>
      </c>
      <c r="H170" s="258">
        <v>2</v>
      </c>
      <c r="I170" s="259"/>
      <c r="J170" s="260">
        <f>ROUND(I170*H170,2)</f>
        <v>0</v>
      </c>
      <c r="K170" s="256" t="s">
        <v>1</v>
      </c>
      <c r="L170" s="42"/>
      <c r="M170" s="261" t="s">
        <v>1</v>
      </c>
      <c r="N170" s="262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301</v>
      </c>
      <c r="AT170" s="265" t="s">
        <v>193</v>
      </c>
      <c r="AU170" s="265" t="s">
        <v>85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301</v>
      </c>
      <c r="BM170" s="265" t="s">
        <v>830</v>
      </c>
    </row>
    <row r="171" spans="2:65" s="1" customFormat="1" ht="16.5" customHeight="1">
      <c r="B171" s="40"/>
      <c r="C171" s="254" t="s">
        <v>346</v>
      </c>
      <c r="D171" s="254" t="s">
        <v>193</v>
      </c>
      <c r="E171" s="255" t="s">
        <v>831</v>
      </c>
      <c r="F171" s="256" t="s">
        <v>832</v>
      </c>
      <c r="G171" s="257" t="s">
        <v>782</v>
      </c>
      <c r="H171" s="258">
        <v>1</v>
      </c>
      <c r="I171" s="259"/>
      <c r="J171" s="260">
        <f>ROUND(I171*H171,2)</f>
        <v>0</v>
      </c>
      <c r="K171" s="256" t="s">
        <v>1</v>
      </c>
      <c r="L171" s="42"/>
      <c r="M171" s="261" t="s">
        <v>1</v>
      </c>
      <c r="N171" s="262" t="s">
        <v>41</v>
      </c>
      <c r="O171" s="88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AR171" s="265" t="s">
        <v>301</v>
      </c>
      <c r="AT171" s="265" t="s">
        <v>193</v>
      </c>
      <c r="AU171" s="265" t="s">
        <v>85</v>
      </c>
      <c r="AY171" s="17" t="s">
        <v>190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83</v>
      </c>
      <c r="BK171" s="149">
        <f>ROUND(I171*H171,2)</f>
        <v>0</v>
      </c>
      <c r="BL171" s="17" t="s">
        <v>301</v>
      </c>
      <c r="BM171" s="265" t="s">
        <v>833</v>
      </c>
    </row>
    <row r="172" spans="2:65" s="1" customFormat="1" ht="16.5" customHeight="1">
      <c r="B172" s="40"/>
      <c r="C172" s="254" t="s">
        <v>350</v>
      </c>
      <c r="D172" s="254" t="s">
        <v>193</v>
      </c>
      <c r="E172" s="255" t="s">
        <v>834</v>
      </c>
      <c r="F172" s="256" t="s">
        <v>835</v>
      </c>
      <c r="G172" s="257" t="s">
        <v>782</v>
      </c>
      <c r="H172" s="258">
        <v>1</v>
      </c>
      <c r="I172" s="259"/>
      <c r="J172" s="260">
        <f>ROUND(I172*H172,2)</f>
        <v>0</v>
      </c>
      <c r="K172" s="256" t="s">
        <v>1</v>
      </c>
      <c r="L172" s="42"/>
      <c r="M172" s="261" t="s">
        <v>1</v>
      </c>
      <c r="N172" s="262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301</v>
      </c>
      <c r="AT172" s="265" t="s">
        <v>193</v>
      </c>
      <c r="AU172" s="265" t="s">
        <v>85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301</v>
      </c>
      <c r="BM172" s="265" t="s">
        <v>836</v>
      </c>
    </row>
    <row r="173" spans="2:65" s="1" customFormat="1" ht="16.5" customHeight="1">
      <c r="B173" s="40"/>
      <c r="C173" s="254" t="s">
        <v>354</v>
      </c>
      <c r="D173" s="254" t="s">
        <v>193</v>
      </c>
      <c r="E173" s="255" t="s">
        <v>837</v>
      </c>
      <c r="F173" s="256" t="s">
        <v>838</v>
      </c>
      <c r="G173" s="257" t="s">
        <v>782</v>
      </c>
      <c r="H173" s="258">
        <v>1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301</v>
      </c>
      <c r="AT173" s="265" t="s">
        <v>193</v>
      </c>
      <c r="AU173" s="265" t="s">
        <v>85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301</v>
      </c>
      <c r="BM173" s="265" t="s">
        <v>839</v>
      </c>
    </row>
    <row r="174" spans="2:65" s="1" customFormat="1" ht="16.5" customHeight="1">
      <c r="B174" s="40"/>
      <c r="C174" s="254" t="s">
        <v>358</v>
      </c>
      <c r="D174" s="254" t="s">
        <v>193</v>
      </c>
      <c r="E174" s="255" t="s">
        <v>840</v>
      </c>
      <c r="F174" s="256" t="s">
        <v>841</v>
      </c>
      <c r="G174" s="257" t="s">
        <v>782</v>
      </c>
      <c r="H174" s="258">
        <v>1</v>
      </c>
      <c r="I174" s="259"/>
      <c r="J174" s="260">
        <f>ROUND(I174*H174,2)</f>
        <v>0</v>
      </c>
      <c r="K174" s="256" t="s">
        <v>1</v>
      </c>
      <c r="L174" s="42"/>
      <c r="M174" s="261" t="s">
        <v>1</v>
      </c>
      <c r="N174" s="262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301</v>
      </c>
      <c r="AT174" s="265" t="s">
        <v>193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301</v>
      </c>
      <c r="BM174" s="265" t="s">
        <v>842</v>
      </c>
    </row>
    <row r="175" spans="2:65" s="1" customFormat="1" ht="24" customHeight="1">
      <c r="B175" s="40"/>
      <c r="C175" s="254" t="s">
        <v>365</v>
      </c>
      <c r="D175" s="254" t="s">
        <v>193</v>
      </c>
      <c r="E175" s="255" t="s">
        <v>843</v>
      </c>
      <c r="F175" s="256" t="s">
        <v>844</v>
      </c>
      <c r="G175" s="257" t="s">
        <v>782</v>
      </c>
      <c r="H175" s="258">
        <v>1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301</v>
      </c>
      <c r="AT175" s="265" t="s">
        <v>193</v>
      </c>
      <c r="AU175" s="265" t="s">
        <v>85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301</v>
      </c>
      <c r="BM175" s="265" t="s">
        <v>845</v>
      </c>
    </row>
    <row r="176" spans="2:65" s="1" customFormat="1" ht="16.5" customHeight="1">
      <c r="B176" s="40"/>
      <c r="C176" s="254" t="s">
        <v>624</v>
      </c>
      <c r="D176" s="254" t="s">
        <v>193</v>
      </c>
      <c r="E176" s="255" t="s">
        <v>846</v>
      </c>
      <c r="F176" s="256" t="s">
        <v>847</v>
      </c>
      <c r="G176" s="257" t="s">
        <v>782</v>
      </c>
      <c r="H176" s="258">
        <v>1</v>
      </c>
      <c r="I176" s="259"/>
      <c r="J176" s="260">
        <f>ROUND(I176*H176,2)</f>
        <v>0</v>
      </c>
      <c r="K176" s="256" t="s">
        <v>1</v>
      </c>
      <c r="L176" s="42"/>
      <c r="M176" s="261" t="s">
        <v>1</v>
      </c>
      <c r="N176" s="262" t="s">
        <v>41</v>
      </c>
      <c r="O176" s="88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AR176" s="265" t="s">
        <v>301</v>
      </c>
      <c r="AT176" s="265" t="s">
        <v>193</v>
      </c>
      <c r="AU176" s="265" t="s">
        <v>85</v>
      </c>
      <c r="AY176" s="17" t="s">
        <v>190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83</v>
      </c>
      <c r="BK176" s="149">
        <f>ROUND(I176*H176,2)</f>
        <v>0</v>
      </c>
      <c r="BL176" s="17" t="s">
        <v>301</v>
      </c>
      <c r="BM176" s="265" t="s">
        <v>848</v>
      </c>
    </row>
    <row r="177" spans="2:65" s="1" customFormat="1" ht="16.5" customHeight="1">
      <c r="B177" s="40"/>
      <c r="C177" s="254" t="s">
        <v>372</v>
      </c>
      <c r="D177" s="254" t="s">
        <v>193</v>
      </c>
      <c r="E177" s="255" t="s">
        <v>849</v>
      </c>
      <c r="F177" s="256" t="s">
        <v>850</v>
      </c>
      <c r="G177" s="257" t="s">
        <v>782</v>
      </c>
      <c r="H177" s="258">
        <v>1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301</v>
      </c>
      <c r="AT177" s="265" t="s">
        <v>193</v>
      </c>
      <c r="AU177" s="265" t="s">
        <v>85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301</v>
      </c>
      <c r="BM177" s="265" t="s">
        <v>851</v>
      </c>
    </row>
    <row r="178" spans="2:65" s="1" customFormat="1" ht="16.5" customHeight="1">
      <c r="B178" s="40"/>
      <c r="C178" s="254" t="s">
        <v>631</v>
      </c>
      <c r="D178" s="254" t="s">
        <v>193</v>
      </c>
      <c r="E178" s="255" t="s">
        <v>852</v>
      </c>
      <c r="F178" s="256" t="s">
        <v>853</v>
      </c>
      <c r="G178" s="257" t="s">
        <v>782</v>
      </c>
      <c r="H178" s="258">
        <v>1</v>
      </c>
      <c r="I178" s="259"/>
      <c r="J178" s="260">
        <f>ROUND(I178*H178,2)</f>
        <v>0</v>
      </c>
      <c r="K178" s="256" t="s">
        <v>1</v>
      </c>
      <c r="L178" s="42"/>
      <c r="M178" s="261" t="s">
        <v>1</v>
      </c>
      <c r="N178" s="262" t="s">
        <v>41</v>
      </c>
      <c r="O178" s="88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AR178" s="265" t="s">
        <v>301</v>
      </c>
      <c r="AT178" s="265" t="s">
        <v>193</v>
      </c>
      <c r="AU178" s="265" t="s">
        <v>85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301</v>
      </c>
      <c r="BM178" s="265" t="s">
        <v>854</v>
      </c>
    </row>
    <row r="179" spans="2:65" s="1" customFormat="1" ht="24" customHeight="1">
      <c r="B179" s="40"/>
      <c r="C179" s="254" t="s">
        <v>379</v>
      </c>
      <c r="D179" s="254" t="s">
        <v>193</v>
      </c>
      <c r="E179" s="255" t="s">
        <v>855</v>
      </c>
      <c r="F179" s="256" t="s">
        <v>856</v>
      </c>
      <c r="G179" s="257" t="s">
        <v>782</v>
      </c>
      <c r="H179" s="258">
        <v>2</v>
      </c>
      <c r="I179" s="259"/>
      <c r="J179" s="260">
        <f>ROUND(I179*H179,2)</f>
        <v>0</v>
      </c>
      <c r="K179" s="256" t="s">
        <v>1</v>
      </c>
      <c r="L179" s="42"/>
      <c r="M179" s="261" t="s">
        <v>1</v>
      </c>
      <c r="N179" s="262" t="s">
        <v>41</v>
      </c>
      <c r="O179" s="88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AR179" s="265" t="s">
        <v>301</v>
      </c>
      <c r="AT179" s="265" t="s">
        <v>193</v>
      </c>
      <c r="AU179" s="265" t="s">
        <v>85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301</v>
      </c>
      <c r="BM179" s="265" t="s">
        <v>857</v>
      </c>
    </row>
    <row r="180" spans="2:65" s="1" customFormat="1" ht="24" customHeight="1">
      <c r="B180" s="40"/>
      <c r="C180" s="254" t="s">
        <v>362</v>
      </c>
      <c r="D180" s="254" t="s">
        <v>193</v>
      </c>
      <c r="E180" s="255" t="s">
        <v>858</v>
      </c>
      <c r="F180" s="256" t="s">
        <v>859</v>
      </c>
      <c r="G180" s="257" t="s">
        <v>782</v>
      </c>
      <c r="H180" s="258">
        <v>2</v>
      </c>
      <c r="I180" s="259"/>
      <c r="J180" s="260">
        <f>ROUND(I180*H180,2)</f>
        <v>0</v>
      </c>
      <c r="K180" s="256" t="s">
        <v>1</v>
      </c>
      <c r="L180" s="42"/>
      <c r="M180" s="261" t="s">
        <v>1</v>
      </c>
      <c r="N180" s="262" t="s">
        <v>41</v>
      </c>
      <c r="O180" s="88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AR180" s="265" t="s">
        <v>301</v>
      </c>
      <c r="AT180" s="265" t="s">
        <v>193</v>
      </c>
      <c r="AU180" s="265" t="s">
        <v>85</v>
      </c>
      <c r="AY180" s="17" t="s">
        <v>190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83</v>
      </c>
      <c r="BK180" s="149">
        <f>ROUND(I180*H180,2)</f>
        <v>0</v>
      </c>
      <c r="BL180" s="17" t="s">
        <v>301</v>
      </c>
      <c r="BM180" s="265" t="s">
        <v>860</v>
      </c>
    </row>
    <row r="181" spans="2:65" s="1" customFormat="1" ht="16.5" customHeight="1">
      <c r="B181" s="40"/>
      <c r="C181" s="254" t="s">
        <v>388</v>
      </c>
      <c r="D181" s="254" t="s">
        <v>193</v>
      </c>
      <c r="E181" s="255" t="s">
        <v>861</v>
      </c>
      <c r="F181" s="256" t="s">
        <v>862</v>
      </c>
      <c r="G181" s="257" t="s">
        <v>782</v>
      </c>
      <c r="H181" s="258">
        <v>1</v>
      </c>
      <c r="I181" s="259"/>
      <c r="J181" s="260">
        <f>ROUND(I181*H181,2)</f>
        <v>0</v>
      </c>
      <c r="K181" s="256" t="s">
        <v>1</v>
      </c>
      <c r="L181" s="42"/>
      <c r="M181" s="261" t="s">
        <v>1</v>
      </c>
      <c r="N181" s="262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301</v>
      </c>
      <c r="AT181" s="265" t="s">
        <v>193</v>
      </c>
      <c r="AU181" s="265" t="s">
        <v>85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301</v>
      </c>
      <c r="BM181" s="265" t="s">
        <v>863</v>
      </c>
    </row>
    <row r="182" spans="2:65" s="1" customFormat="1" ht="16.5" customHeight="1">
      <c r="B182" s="40"/>
      <c r="C182" s="254" t="s">
        <v>394</v>
      </c>
      <c r="D182" s="254" t="s">
        <v>193</v>
      </c>
      <c r="E182" s="255" t="s">
        <v>864</v>
      </c>
      <c r="F182" s="256" t="s">
        <v>865</v>
      </c>
      <c r="G182" s="257" t="s">
        <v>866</v>
      </c>
      <c r="H182" s="258">
        <v>400</v>
      </c>
      <c r="I182" s="259"/>
      <c r="J182" s="260">
        <f>ROUND(I182*H182,2)</f>
        <v>0</v>
      </c>
      <c r="K182" s="256" t="s">
        <v>1</v>
      </c>
      <c r="L182" s="42"/>
      <c r="M182" s="261" t="s">
        <v>1</v>
      </c>
      <c r="N182" s="262" t="s">
        <v>41</v>
      </c>
      <c r="O182" s="88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65" t="s">
        <v>301</v>
      </c>
      <c r="AT182" s="265" t="s">
        <v>193</v>
      </c>
      <c r="AU182" s="265" t="s">
        <v>85</v>
      </c>
      <c r="AY182" s="17" t="s">
        <v>190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83</v>
      </c>
      <c r="BK182" s="149">
        <f>ROUND(I182*H182,2)</f>
        <v>0</v>
      </c>
      <c r="BL182" s="17" t="s">
        <v>301</v>
      </c>
      <c r="BM182" s="265" t="s">
        <v>867</v>
      </c>
    </row>
    <row r="183" spans="2:65" s="1" customFormat="1" ht="16.5" customHeight="1">
      <c r="B183" s="40"/>
      <c r="C183" s="254" t="s">
        <v>401</v>
      </c>
      <c r="D183" s="254" t="s">
        <v>193</v>
      </c>
      <c r="E183" s="255" t="s">
        <v>868</v>
      </c>
      <c r="F183" s="256" t="s">
        <v>869</v>
      </c>
      <c r="G183" s="257" t="s">
        <v>296</v>
      </c>
      <c r="H183" s="258">
        <v>15</v>
      </c>
      <c r="I183" s="259"/>
      <c r="J183" s="260">
        <f>ROUND(I183*H183,2)</f>
        <v>0</v>
      </c>
      <c r="K183" s="256" t="s">
        <v>1</v>
      </c>
      <c r="L183" s="42"/>
      <c r="M183" s="261" t="s">
        <v>1</v>
      </c>
      <c r="N183" s="262" t="s">
        <v>41</v>
      </c>
      <c r="O183" s="88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AR183" s="265" t="s">
        <v>301</v>
      </c>
      <c r="AT183" s="265" t="s">
        <v>193</v>
      </c>
      <c r="AU183" s="265" t="s">
        <v>85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301</v>
      </c>
      <c r="BM183" s="265" t="s">
        <v>870</v>
      </c>
    </row>
    <row r="184" spans="2:65" s="1" customFormat="1" ht="16.5" customHeight="1">
      <c r="B184" s="40"/>
      <c r="C184" s="254" t="s">
        <v>407</v>
      </c>
      <c r="D184" s="254" t="s">
        <v>193</v>
      </c>
      <c r="E184" s="255" t="s">
        <v>871</v>
      </c>
      <c r="F184" s="256" t="s">
        <v>872</v>
      </c>
      <c r="G184" s="257" t="s">
        <v>770</v>
      </c>
      <c r="H184" s="325"/>
      <c r="I184" s="259"/>
      <c r="J184" s="260">
        <f>ROUND(I184*H184,2)</f>
        <v>0</v>
      </c>
      <c r="K184" s="256" t="s">
        <v>1</v>
      </c>
      <c r="L184" s="42"/>
      <c r="M184" s="261" t="s">
        <v>1</v>
      </c>
      <c r="N184" s="262" t="s">
        <v>41</v>
      </c>
      <c r="O184" s="88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AR184" s="265" t="s">
        <v>301</v>
      </c>
      <c r="AT184" s="265" t="s">
        <v>193</v>
      </c>
      <c r="AU184" s="265" t="s">
        <v>85</v>
      </c>
      <c r="AY184" s="17" t="s">
        <v>190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83</v>
      </c>
      <c r="BK184" s="149">
        <f>ROUND(I184*H184,2)</f>
        <v>0</v>
      </c>
      <c r="BL184" s="17" t="s">
        <v>301</v>
      </c>
      <c r="BM184" s="265" t="s">
        <v>873</v>
      </c>
    </row>
    <row r="185" spans="2:65" s="1" customFormat="1" ht="16.5" customHeight="1">
      <c r="B185" s="40"/>
      <c r="C185" s="254" t="s">
        <v>412</v>
      </c>
      <c r="D185" s="254" t="s">
        <v>193</v>
      </c>
      <c r="E185" s="255" t="s">
        <v>874</v>
      </c>
      <c r="F185" s="256" t="s">
        <v>875</v>
      </c>
      <c r="G185" s="257" t="s">
        <v>770</v>
      </c>
      <c r="H185" s="325"/>
      <c r="I185" s="259"/>
      <c r="J185" s="260">
        <f>ROUND(I185*H185,2)</f>
        <v>0</v>
      </c>
      <c r="K185" s="256" t="s">
        <v>1</v>
      </c>
      <c r="L185" s="42"/>
      <c r="M185" s="261" t="s">
        <v>1</v>
      </c>
      <c r="N185" s="262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301</v>
      </c>
      <c r="AT185" s="265" t="s">
        <v>193</v>
      </c>
      <c r="AU185" s="265" t="s">
        <v>85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301</v>
      </c>
      <c r="BM185" s="265" t="s">
        <v>876</v>
      </c>
    </row>
    <row r="186" spans="2:63" s="11" customFormat="1" ht="22.8" customHeight="1">
      <c r="B186" s="238"/>
      <c r="C186" s="239"/>
      <c r="D186" s="240" t="s">
        <v>75</v>
      </c>
      <c r="E186" s="252" t="s">
        <v>877</v>
      </c>
      <c r="F186" s="252" t="s">
        <v>878</v>
      </c>
      <c r="G186" s="239"/>
      <c r="H186" s="239"/>
      <c r="I186" s="242"/>
      <c r="J186" s="253">
        <f>BK186</f>
        <v>0</v>
      </c>
      <c r="K186" s="239"/>
      <c r="L186" s="244"/>
      <c r="M186" s="245"/>
      <c r="N186" s="246"/>
      <c r="O186" s="246"/>
      <c r="P186" s="247">
        <f>SUM(P187:P204)</f>
        <v>0</v>
      </c>
      <c r="Q186" s="246"/>
      <c r="R186" s="247">
        <f>SUM(R187:R204)</f>
        <v>0</v>
      </c>
      <c r="S186" s="246"/>
      <c r="T186" s="248">
        <f>SUM(T187:T204)</f>
        <v>0</v>
      </c>
      <c r="AR186" s="249" t="s">
        <v>85</v>
      </c>
      <c r="AT186" s="250" t="s">
        <v>75</v>
      </c>
      <c r="AU186" s="250" t="s">
        <v>83</v>
      </c>
      <c r="AY186" s="249" t="s">
        <v>190</v>
      </c>
      <c r="BK186" s="251">
        <f>SUM(BK187:BK204)</f>
        <v>0</v>
      </c>
    </row>
    <row r="187" spans="2:65" s="1" customFormat="1" ht="16.5" customHeight="1">
      <c r="B187" s="40"/>
      <c r="C187" s="254" t="s">
        <v>418</v>
      </c>
      <c r="D187" s="254" t="s">
        <v>193</v>
      </c>
      <c r="E187" s="255" t="s">
        <v>879</v>
      </c>
      <c r="F187" s="256" t="s">
        <v>880</v>
      </c>
      <c r="G187" s="257" t="s">
        <v>361</v>
      </c>
      <c r="H187" s="258">
        <v>60</v>
      </c>
      <c r="I187" s="259"/>
      <c r="J187" s="260">
        <f>ROUND(I187*H187,2)</f>
        <v>0</v>
      </c>
      <c r="K187" s="256" t="s">
        <v>1</v>
      </c>
      <c r="L187" s="42"/>
      <c r="M187" s="261" t="s">
        <v>1</v>
      </c>
      <c r="N187" s="262" t="s">
        <v>41</v>
      </c>
      <c r="O187" s="88"/>
      <c r="P187" s="263">
        <f>O187*H187</f>
        <v>0</v>
      </c>
      <c r="Q187" s="263">
        <v>0</v>
      </c>
      <c r="R187" s="263">
        <f>Q187*H187</f>
        <v>0</v>
      </c>
      <c r="S187" s="263">
        <v>0</v>
      </c>
      <c r="T187" s="264">
        <f>S187*H187</f>
        <v>0</v>
      </c>
      <c r="AR187" s="265" t="s">
        <v>301</v>
      </c>
      <c r="AT187" s="265" t="s">
        <v>193</v>
      </c>
      <c r="AU187" s="265" t="s">
        <v>85</v>
      </c>
      <c r="AY187" s="17" t="s">
        <v>190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83</v>
      </c>
      <c r="BK187" s="149">
        <f>ROUND(I187*H187,2)</f>
        <v>0</v>
      </c>
      <c r="BL187" s="17" t="s">
        <v>301</v>
      </c>
      <c r="BM187" s="265" t="s">
        <v>881</v>
      </c>
    </row>
    <row r="188" spans="2:65" s="1" customFormat="1" ht="16.5" customHeight="1">
      <c r="B188" s="40"/>
      <c r="C188" s="254" t="s">
        <v>424</v>
      </c>
      <c r="D188" s="254" t="s">
        <v>193</v>
      </c>
      <c r="E188" s="255" t="s">
        <v>882</v>
      </c>
      <c r="F188" s="256" t="s">
        <v>883</v>
      </c>
      <c r="G188" s="257" t="s">
        <v>361</v>
      </c>
      <c r="H188" s="258">
        <v>60</v>
      </c>
      <c r="I188" s="259"/>
      <c r="J188" s="260">
        <f>ROUND(I188*H188,2)</f>
        <v>0</v>
      </c>
      <c r="K188" s="256" t="s">
        <v>1</v>
      </c>
      <c r="L188" s="42"/>
      <c r="M188" s="261" t="s">
        <v>1</v>
      </c>
      <c r="N188" s="262" t="s">
        <v>41</v>
      </c>
      <c r="O188" s="88"/>
      <c r="P188" s="263">
        <f>O188*H188</f>
        <v>0</v>
      </c>
      <c r="Q188" s="263">
        <v>0</v>
      </c>
      <c r="R188" s="263">
        <f>Q188*H188</f>
        <v>0</v>
      </c>
      <c r="S188" s="263">
        <v>0</v>
      </c>
      <c r="T188" s="264">
        <f>S188*H188</f>
        <v>0</v>
      </c>
      <c r="AR188" s="265" t="s">
        <v>301</v>
      </c>
      <c r="AT188" s="265" t="s">
        <v>193</v>
      </c>
      <c r="AU188" s="265" t="s">
        <v>85</v>
      </c>
      <c r="AY188" s="17" t="s">
        <v>190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83</v>
      </c>
      <c r="BK188" s="149">
        <f>ROUND(I188*H188,2)</f>
        <v>0</v>
      </c>
      <c r="BL188" s="17" t="s">
        <v>301</v>
      </c>
      <c r="BM188" s="265" t="s">
        <v>884</v>
      </c>
    </row>
    <row r="189" spans="2:65" s="1" customFormat="1" ht="24" customHeight="1">
      <c r="B189" s="40"/>
      <c r="C189" s="254" t="s">
        <v>430</v>
      </c>
      <c r="D189" s="254" t="s">
        <v>193</v>
      </c>
      <c r="E189" s="255" t="s">
        <v>885</v>
      </c>
      <c r="F189" s="256" t="s">
        <v>886</v>
      </c>
      <c r="G189" s="257" t="s">
        <v>361</v>
      </c>
      <c r="H189" s="258">
        <v>4</v>
      </c>
      <c r="I189" s="259"/>
      <c r="J189" s="260">
        <f>ROUND(I189*H189,2)</f>
        <v>0</v>
      </c>
      <c r="K189" s="256" t="s">
        <v>1</v>
      </c>
      <c r="L189" s="42"/>
      <c r="M189" s="261" t="s">
        <v>1</v>
      </c>
      <c r="N189" s="262" t="s">
        <v>41</v>
      </c>
      <c r="O189" s="88"/>
      <c r="P189" s="263">
        <f>O189*H189</f>
        <v>0</v>
      </c>
      <c r="Q189" s="263">
        <v>0</v>
      </c>
      <c r="R189" s="263">
        <f>Q189*H189</f>
        <v>0</v>
      </c>
      <c r="S189" s="263">
        <v>0</v>
      </c>
      <c r="T189" s="264">
        <f>S189*H189</f>
        <v>0</v>
      </c>
      <c r="AR189" s="265" t="s">
        <v>301</v>
      </c>
      <c r="AT189" s="265" t="s">
        <v>193</v>
      </c>
      <c r="AU189" s="265" t="s">
        <v>85</v>
      </c>
      <c r="AY189" s="17" t="s">
        <v>190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83</v>
      </c>
      <c r="BK189" s="149">
        <f>ROUND(I189*H189,2)</f>
        <v>0</v>
      </c>
      <c r="BL189" s="17" t="s">
        <v>301</v>
      </c>
      <c r="BM189" s="265" t="s">
        <v>887</v>
      </c>
    </row>
    <row r="190" spans="2:65" s="1" customFormat="1" ht="24" customHeight="1">
      <c r="B190" s="40"/>
      <c r="C190" s="254" t="s">
        <v>434</v>
      </c>
      <c r="D190" s="254" t="s">
        <v>193</v>
      </c>
      <c r="E190" s="255" t="s">
        <v>888</v>
      </c>
      <c r="F190" s="256" t="s">
        <v>889</v>
      </c>
      <c r="G190" s="257" t="s">
        <v>361</v>
      </c>
      <c r="H190" s="258">
        <v>6</v>
      </c>
      <c r="I190" s="259"/>
      <c r="J190" s="260">
        <f>ROUND(I190*H190,2)</f>
        <v>0</v>
      </c>
      <c r="K190" s="256" t="s">
        <v>1</v>
      </c>
      <c r="L190" s="42"/>
      <c r="M190" s="261" t="s">
        <v>1</v>
      </c>
      <c r="N190" s="262" t="s">
        <v>41</v>
      </c>
      <c r="O190" s="88"/>
      <c r="P190" s="263">
        <f>O190*H190</f>
        <v>0</v>
      </c>
      <c r="Q190" s="263">
        <v>0</v>
      </c>
      <c r="R190" s="263">
        <f>Q190*H190</f>
        <v>0</v>
      </c>
      <c r="S190" s="263">
        <v>0</v>
      </c>
      <c r="T190" s="264">
        <f>S190*H190</f>
        <v>0</v>
      </c>
      <c r="AR190" s="265" t="s">
        <v>301</v>
      </c>
      <c r="AT190" s="265" t="s">
        <v>193</v>
      </c>
      <c r="AU190" s="265" t="s">
        <v>85</v>
      </c>
      <c r="AY190" s="17" t="s">
        <v>190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83</v>
      </c>
      <c r="BK190" s="149">
        <f>ROUND(I190*H190,2)</f>
        <v>0</v>
      </c>
      <c r="BL190" s="17" t="s">
        <v>301</v>
      </c>
      <c r="BM190" s="265" t="s">
        <v>890</v>
      </c>
    </row>
    <row r="191" spans="2:65" s="1" customFormat="1" ht="24" customHeight="1">
      <c r="B191" s="40"/>
      <c r="C191" s="254" t="s">
        <v>438</v>
      </c>
      <c r="D191" s="254" t="s">
        <v>193</v>
      </c>
      <c r="E191" s="255" t="s">
        <v>891</v>
      </c>
      <c r="F191" s="256" t="s">
        <v>892</v>
      </c>
      <c r="G191" s="257" t="s">
        <v>361</v>
      </c>
      <c r="H191" s="258">
        <v>12</v>
      </c>
      <c r="I191" s="259"/>
      <c r="J191" s="260">
        <f>ROUND(I191*H191,2)</f>
        <v>0</v>
      </c>
      <c r="K191" s="256" t="s">
        <v>1</v>
      </c>
      <c r="L191" s="42"/>
      <c r="M191" s="261" t="s">
        <v>1</v>
      </c>
      <c r="N191" s="262" t="s">
        <v>41</v>
      </c>
      <c r="O191" s="88"/>
      <c r="P191" s="263">
        <f>O191*H191</f>
        <v>0</v>
      </c>
      <c r="Q191" s="263">
        <v>0</v>
      </c>
      <c r="R191" s="263">
        <f>Q191*H191</f>
        <v>0</v>
      </c>
      <c r="S191" s="263">
        <v>0</v>
      </c>
      <c r="T191" s="264">
        <f>S191*H191</f>
        <v>0</v>
      </c>
      <c r="AR191" s="265" t="s">
        <v>301</v>
      </c>
      <c r="AT191" s="265" t="s">
        <v>193</v>
      </c>
      <c r="AU191" s="265" t="s">
        <v>85</v>
      </c>
      <c r="AY191" s="17" t="s">
        <v>190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83</v>
      </c>
      <c r="BK191" s="149">
        <f>ROUND(I191*H191,2)</f>
        <v>0</v>
      </c>
      <c r="BL191" s="17" t="s">
        <v>301</v>
      </c>
      <c r="BM191" s="265" t="s">
        <v>893</v>
      </c>
    </row>
    <row r="192" spans="2:65" s="1" customFormat="1" ht="16.5" customHeight="1">
      <c r="B192" s="40"/>
      <c r="C192" s="254" t="s">
        <v>442</v>
      </c>
      <c r="D192" s="254" t="s">
        <v>193</v>
      </c>
      <c r="E192" s="255" t="s">
        <v>894</v>
      </c>
      <c r="F192" s="256" t="s">
        <v>895</v>
      </c>
      <c r="G192" s="257" t="s">
        <v>361</v>
      </c>
      <c r="H192" s="258">
        <v>56</v>
      </c>
      <c r="I192" s="259"/>
      <c r="J192" s="260">
        <f>ROUND(I192*H192,2)</f>
        <v>0</v>
      </c>
      <c r="K192" s="256" t="s">
        <v>1</v>
      </c>
      <c r="L192" s="42"/>
      <c r="M192" s="261" t="s">
        <v>1</v>
      </c>
      <c r="N192" s="262" t="s">
        <v>41</v>
      </c>
      <c r="O192" s="88"/>
      <c r="P192" s="263">
        <f>O192*H192</f>
        <v>0</v>
      </c>
      <c r="Q192" s="263">
        <v>0</v>
      </c>
      <c r="R192" s="263">
        <f>Q192*H192</f>
        <v>0</v>
      </c>
      <c r="S192" s="263">
        <v>0</v>
      </c>
      <c r="T192" s="264">
        <f>S192*H192</f>
        <v>0</v>
      </c>
      <c r="AR192" s="265" t="s">
        <v>301</v>
      </c>
      <c r="AT192" s="265" t="s">
        <v>193</v>
      </c>
      <c r="AU192" s="265" t="s">
        <v>85</v>
      </c>
      <c r="AY192" s="17" t="s">
        <v>190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83</v>
      </c>
      <c r="BK192" s="149">
        <f>ROUND(I192*H192,2)</f>
        <v>0</v>
      </c>
      <c r="BL192" s="17" t="s">
        <v>301</v>
      </c>
      <c r="BM192" s="265" t="s">
        <v>896</v>
      </c>
    </row>
    <row r="193" spans="2:65" s="1" customFormat="1" ht="16.5" customHeight="1">
      <c r="B193" s="40"/>
      <c r="C193" s="254" t="s">
        <v>446</v>
      </c>
      <c r="D193" s="254" t="s">
        <v>193</v>
      </c>
      <c r="E193" s="255" t="s">
        <v>897</v>
      </c>
      <c r="F193" s="256" t="s">
        <v>898</v>
      </c>
      <c r="G193" s="257" t="s">
        <v>361</v>
      </c>
      <c r="H193" s="258">
        <v>15</v>
      </c>
      <c r="I193" s="259"/>
      <c r="J193" s="260">
        <f>ROUND(I193*H193,2)</f>
        <v>0</v>
      </c>
      <c r="K193" s="256" t="s">
        <v>1</v>
      </c>
      <c r="L193" s="42"/>
      <c r="M193" s="261" t="s">
        <v>1</v>
      </c>
      <c r="N193" s="262" t="s">
        <v>41</v>
      </c>
      <c r="O193" s="88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AR193" s="265" t="s">
        <v>301</v>
      </c>
      <c r="AT193" s="265" t="s">
        <v>193</v>
      </c>
      <c r="AU193" s="265" t="s">
        <v>85</v>
      </c>
      <c r="AY193" s="17" t="s">
        <v>190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83</v>
      </c>
      <c r="BK193" s="149">
        <f>ROUND(I193*H193,2)</f>
        <v>0</v>
      </c>
      <c r="BL193" s="17" t="s">
        <v>301</v>
      </c>
      <c r="BM193" s="265" t="s">
        <v>899</v>
      </c>
    </row>
    <row r="194" spans="2:65" s="1" customFormat="1" ht="16.5" customHeight="1">
      <c r="B194" s="40"/>
      <c r="C194" s="254" t="s">
        <v>450</v>
      </c>
      <c r="D194" s="254" t="s">
        <v>193</v>
      </c>
      <c r="E194" s="255" t="s">
        <v>900</v>
      </c>
      <c r="F194" s="256" t="s">
        <v>901</v>
      </c>
      <c r="G194" s="257" t="s">
        <v>361</v>
      </c>
      <c r="H194" s="258">
        <v>12</v>
      </c>
      <c r="I194" s="259"/>
      <c r="J194" s="260">
        <f>ROUND(I194*H194,2)</f>
        <v>0</v>
      </c>
      <c r="K194" s="256" t="s">
        <v>1</v>
      </c>
      <c r="L194" s="42"/>
      <c r="M194" s="261" t="s">
        <v>1</v>
      </c>
      <c r="N194" s="262" t="s">
        <v>41</v>
      </c>
      <c r="O194" s="88"/>
      <c r="P194" s="263">
        <f>O194*H194</f>
        <v>0</v>
      </c>
      <c r="Q194" s="263">
        <v>0</v>
      </c>
      <c r="R194" s="263">
        <f>Q194*H194</f>
        <v>0</v>
      </c>
      <c r="S194" s="263">
        <v>0</v>
      </c>
      <c r="T194" s="264">
        <f>S194*H194</f>
        <v>0</v>
      </c>
      <c r="AR194" s="265" t="s">
        <v>301</v>
      </c>
      <c r="AT194" s="265" t="s">
        <v>193</v>
      </c>
      <c r="AU194" s="265" t="s">
        <v>85</v>
      </c>
      <c r="AY194" s="17" t="s">
        <v>190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83</v>
      </c>
      <c r="BK194" s="149">
        <f>ROUND(I194*H194,2)</f>
        <v>0</v>
      </c>
      <c r="BL194" s="17" t="s">
        <v>301</v>
      </c>
      <c r="BM194" s="265" t="s">
        <v>902</v>
      </c>
    </row>
    <row r="195" spans="2:65" s="1" customFormat="1" ht="16.5" customHeight="1">
      <c r="B195" s="40"/>
      <c r="C195" s="254" t="s">
        <v>454</v>
      </c>
      <c r="D195" s="254" t="s">
        <v>193</v>
      </c>
      <c r="E195" s="255" t="s">
        <v>903</v>
      </c>
      <c r="F195" s="256" t="s">
        <v>904</v>
      </c>
      <c r="G195" s="257" t="s">
        <v>361</v>
      </c>
      <c r="H195" s="258">
        <v>12</v>
      </c>
      <c r="I195" s="259"/>
      <c r="J195" s="260">
        <f>ROUND(I195*H195,2)</f>
        <v>0</v>
      </c>
      <c r="K195" s="256" t="s">
        <v>1</v>
      </c>
      <c r="L195" s="42"/>
      <c r="M195" s="261" t="s">
        <v>1</v>
      </c>
      <c r="N195" s="262" t="s">
        <v>41</v>
      </c>
      <c r="O195" s="88"/>
      <c r="P195" s="263">
        <f>O195*H195</f>
        <v>0</v>
      </c>
      <c r="Q195" s="263">
        <v>0</v>
      </c>
      <c r="R195" s="263">
        <f>Q195*H195</f>
        <v>0</v>
      </c>
      <c r="S195" s="263">
        <v>0</v>
      </c>
      <c r="T195" s="264">
        <f>S195*H195</f>
        <v>0</v>
      </c>
      <c r="AR195" s="265" t="s">
        <v>301</v>
      </c>
      <c r="AT195" s="265" t="s">
        <v>193</v>
      </c>
      <c r="AU195" s="265" t="s">
        <v>85</v>
      </c>
      <c r="AY195" s="17" t="s">
        <v>190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83</v>
      </c>
      <c r="BK195" s="149">
        <f>ROUND(I195*H195,2)</f>
        <v>0</v>
      </c>
      <c r="BL195" s="17" t="s">
        <v>301</v>
      </c>
      <c r="BM195" s="265" t="s">
        <v>905</v>
      </c>
    </row>
    <row r="196" spans="2:65" s="1" customFormat="1" ht="16.5" customHeight="1">
      <c r="B196" s="40"/>
      <c r="C196" s="254" t="s">
        <v>460</v>
      </c>
      <c r="D196" s="254" t="s">
        <v>193</v>
      </c>
      <c r="E196" s="255" t="s">
        <v>906</v>
      </c>
      <c r="F196" s="256" t="s">
        <v>907</v>
      </c>
      <c r="G196" s="257" t="s">
        <v>361</v>
      </c>
      <c r="H196" s="258">
        <v>4</v>
      </c>
      <c r="I196" s="259"/>
      <c r="J196" s="260">
        <f>ROUND(I196*H196,2)</f>
        <v>0</v>
      </c>
      <c r="K196" s="256" t="s">
        <v>1</v>
      </c>
      <c r="L196" s="42"/>
      <c r="M196" s="261" t="s">
        <v>1</v>
      </c>
      <c r="N196" s="262" t="s">
        <v>41</v>
      </c>
      <c r="O196" s="88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AR196" s="265" t="s">
        <v>301</v>
      </c>
      <c r="AT196" s="265" t="s">
        <v>193</v>
      </c>
      <c r="AU196" s="265" t="s">
        <v>85</v>
      </c>
      <c r="AY196" s="17" t="s">
        <v>190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83</v>
      </c>
      <c r="BK196" s="149">
        <f>ROUND(I196*H196,2)</f>
        <v>0</v>
      </c>
      <c r="BL196" s="17" t="s">
        <v>301</v>
      </c>
      <c r="BM196" s="265" t="s">
        <v>908</v>
      </c>
    </row>
    <row r="197" spans="2:65" s="1" customFormat="1" ht="16.5" customHeight="1">
      <c r="B197" s="40"/>
      <c r="C197" s="254" t="s">
        <v>464</v>
      </c>
      <c r="D197" s="254" t="s">
        <v>193</v>
      </c>
      <c r="E197" s="255" t="s">
        <v>909</v>
      </c>
      <c r="F197" s="256" t="s">
        <v>910</v>
      </c>
      <c r="G197" s="257" t="s">
        <v>267</v>
      </c>
      <c r="H197" s="258">
        <v>2</v>
      </c>
      <c r="I197" s="259"/>
      <c r="J197" s="260">
        <f>ROUND(I197*H197,2)</f>
        <v>0</v>
      </c>
      <c r="K197" s="256" t="s">
        <v>1</v>
      </c>
      <c r="L197" s="42"/>
      <c r="M197" s="261" t="s">
        <v>1</v>
      </c>
      <c r="N197" s="262" t="s">
        <v>41</v>
      </c>
      <c r="O197" s="88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AR197" s="265" t="s">
        <v>301</v>
      </c>
      <c r="AT197" s="265" t="s">
        <v>193</v>
      </c>
      <c r="AU197" s="265" t="s">
        <v>85</v>
      </c>
      <c r="AY197" s="17" t="s">
        <v>190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83</v>
      </c>
      <c r="BK197" s="149">
        <f>ROUND(I197*H197,2)</f>
        <v>0</v>
      </c>
      <c r="BL197" s="17" t="s">
        <v>301</v>
      </c>
      <c r="BM197" s="265" t="s">
        <v>911</v>
      </c>
    </row>
    <row r="198" spans="2:65" s="1" customFormat="1" ht="16.5" customHeight="1">
      <c r="B198" s="40"/>
      <c r="C198" s="254" t="s">
        <v>468</v>
      </c>
      <c r="D198" s="254" t="s">
        <v>193</v>
      </c>
      <c r="E198" s="255" t="s">
        <v>912</v>
      </c>
      <c r="F198" s="256" t="s">
        <v>913</v>
      </c>
      <c r="G198" s="257" t="s">
        <v>267</v>
      </c>
      <c r="H198" s="258">
        <v>2</v>
      </c>
      <c r="I198" s="259"/>
      <c r="J198" s="260">
        <f>ROUND(I198*H198,2)</f>
        <v>0</v>
      </c>
      <c r="K198" s="256" t="s">
        <v>1</v>
      </c>
      <c r="L198" s="42"/>
      <c r="M198" s="261" t="s">
        <v>1</v>
      </c>
      <c r="N198" s="262" t="s">
        <v>41</v>
      </c>
      <c r="O198" s="88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AR198" s="265" t="s">
        <v>301</v>
      </c>
      <c r="AT198" s="265" t="s">
        <v>193</v>
      </c>
      <c r="AU198" s="265" t="s">
        <v>85</v>
      </c>
      <c r="AY198" s="17" t="s">
        <v>190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83</v>
      </c>
      <c r="BK198" s="149">
        <f>ROUND(I198*H198,2)</f>
        <v>0</v>
      </c>
      <c r="BL198" s="17" t="s">
        <v>301</v>
      </c>
      <c r="BM198" s="265" t="s">
        <v>914</v>
      </c>
    </row>
    <row r="199" spans="2:65" s="1" customFormat="1" ht="16.5" customHeight="1">
      <c r="B199" s="40"/>
      <c r="C199" s="254" t="s">
        <v>472</v>
      </c>
      <c r="D199" s="254" t="s">
        <v>193</v>
      </c>
      <c r="E199" s="255" t="s">
        <v>915</v>
      </c>
      <c r="F199" s="256" t="s">
        <v>916</v>
      </c>
      <c r="G199" s="257" t="s">
        <v>267</v>
      </c>
      <c r="H199" s="258">
        <v>50</v>
      </c>
      <c r="I199" s="259"/>
      <c r="J199" s="260">
        <f>ROUND(I199*H199,2)</f>
        <v>0</v>
      </c>
      <c r="K199" s="256" t="s">
        <v>1</v>
      </c>
      <c r="L199" s="42"/>
      <c r="M199" s="261" t="s">
        <v>1</v>
      </c>
      <c r="N199" s="262" t="s">
        <v>41</v>
      </c>
      <c r="O199" s="88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AR199" s="265" t="s">
        <v>301</v>
      </c>
      <c r="AT199" s="265" t="s">
        <v>193</v>
      </c>
      <c r="AU199" s="265" t="s">
        <v>85</v>
      </c>
      <c r="AY199" s="17" t="s">
        <v>190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83</v>
      </c>
      <c r="BK199" s="149">
        <f>ROUND(I199*H199,2)</f>
        <v>0</v>
      </c>
      <c r="BL199" s="17" t="s">
        <v>301</v>
      </c>
      <c r="BM199" s="265" t="s">
        <v>917</v>
      </c>
    </row>
    <row r="200" spans="2:65" s="1" customFormat="1" ht="16.5" customHeight="1">
      <c r="B200" s="40"/>
      <c r="C200" s="254" t="s">
        <v>477</v>
      </c>
      <c r="D200" s="254" t="s">
        <v>193</v>
      </c>
      <c r="E200" s="255" t="s">
        <v>918</v>
      </c>
      <c r="F200" s="256" t="s">
        <v>919</v>
      </c>
      <c r="G200" s="257" t="s">
        <v>361</v>
      </c>
      <c r="H200" s="258">
        <v>22</v>
      </c>
      <c r="I200" s="259"/>
      <c r="J200" s="260">
        <f>ROUND(I200*H200,2)</f>
        <v>0</v>
      </c>
      <c r="K200" s="256" t="s">
        <v>1</v>
      </c>
      <c r="L200" s="42"/>
      <c r="M200" s="261" t="s">
        <v>1</v>
      </c>
      <c r="N200" s="262" t="s">
        <v>41</v>
      </c>
      <c r="O200" s="88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AR200" s="265" t="s">
        <v>301</v>
      </c>
      <c r="AT200" s="265" t="s">
        <v>193</v>
      </c>
      <c r="AU200" s="265" t="s">
        <v>85</v>
      </c>
      <c r="AY200" s="17" t="s">
        <v>190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83</v>
      </c>
      <c r="BK200" s="149">
        <f>ROUND(I200*H200,2)</f>
        <v>0</v>
      </c>
      <c r="BL200" s="17" t="s">
        <v>301</v>
      </c>
      <c r="BM200" s="265" t="s">
        <v>920</v>
      </c>
    </row>
    <row r="201" spans="2:65" s="1" customFormat="1" ht="16.5" customHeight="1">
      <c r="B201" s="40"/>
      <c r="C201" s="254" t="s">
        <v>481</v>
      </c>
      <c r="D201" s="254" t="s">
        <v>193</v>
      </c>
      <c r="E201" s="255" t="s">
        <v>921</v>
      </c>
      <c r="F201" s="256" t="s">
        <v>922</v>
      </c>
      <c r="G201" s="257" t="s">
        <v>361</v>
      </c>
      <c r="H201" s="258">
        <v>103</v>
      </c>
      <c r="I201" s="259"/>
      <c r="J201" s="260">
        <f>ROUND(I201*H201,2)</f>
        <v>0</v>
      </c>
      <c r="K201" s="256" t="s">
        <v>1</v>
      </c>
      <c r="L201" s="42"/>
      <c r="M201" s="261" t="s">
        <v>1</v>
      </c>
      <c r="N201" s="262" t="s">
        <v>41</v>
      </c>
      <c r="O201" s="88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AR201" s="265" t="s">
        <v>301</v>
      </c>
      <c r="AT201" s="265" t="s">
        <v>193</v>
      </c>
      <c r="AU201" s="265" t="s">
        <v>85</v>
      </c>
      <c r="AY201" s="17" t="s">
        <v>190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7" t="s">
        <v>83</v>
      </c>
      <c r="BK201" s="149">
        <f>ROUND(I201*H201,2)</f>
        <v>0</v>
      </c>
      <c r="BL201" s="17" t="s">
        <v>301</v>
      </c>
      <c r="BM201" s="265" t="s">
        <v>923</v>
      </c>
    </row>
    <row r="202" spans="2:65" s="1" customFormat="1" ht="24" customHeight="1">
      <c r="B202" s="40"/>
      <c r="C202" s="254" t="s">
        <v>486</v>
      </c>
      <c r="D202" s="254" t="s">
        <v>193</v>
      </c>
      <c r="E202" s="255" t="s">
        <v>924</v>
      </c>
      <c r="F202" s="256" t="s">
        <v>925</v>
      </c>
      <c r="G202" s="257" t="s">
        <v>296</v>
      </c>
      <c r="H202" s="258">
        <v>10</v>
      </c>
      <c r="I202" s="259"/>
      <c r="J202" s="260">
        <f>ROUND(I202*H202,2)</f>
        <v>0</v>
      </c>
      <c r="K202" s="256" t="s">
        <v>1</v>
      </c>
      <c r="L202" s="42"/>
      <c r="M202" s="261" t="s">
        <v>1</v>
      </c>
      <c r="N202" s="262" t="s">
        <v>41</v>
      </c>
      <c r="O202" s="88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AR202" s="265" t="s">
        <v>301</v>
      </c>
      <c r="AT202" s="265" t="s">
        <v>193</v>
      </c>
      <c r="AU202" s="265" t="s">
        <v>85</v>
      </c>
      <c r="AY202" s="17" t="s">
        <v>190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83</v>
      </c>
      <c r="BK202" s="149">
        <f>ROUND(I202*H202,2)</f>
        <v>0</v>
      </c>
      <c r="BL202" s="17" t="s">
        <v>301</v>
      </c>
      <c r="BM202" s="265" t="s">
        <v>926</v>
      </c>
    </row>
    <row r="203" spans="2:65" s="1" customFormat="1" ht="16.5" customHeight="1">
      <c r="B203" s="40"/>
      <c r="C203" s="254" t="s">
        <v>492</v>
      </c>
      <c r="D203" s="254" t="s">
        <v>193</v>
      </c>
      <c r="E203" s="255" t="s">
        <v>927</v>
      </c>
      <c r="F203" s="256" t="s">
        <v>928</v>
      </c>
      <c r="G203" s="257" t="s">
        <v>770</v>
      </c>
      <c r="H203" s="325"/>
      <c r="I203" s="259"/>
      <c r="J203" s="260">
        <f>ROUND(I203*H203,2)</f>
        <v>0</v>
      </c>
      <c r="K203" s="256" t="s">
        <v>1</v>
      </c>
      <c r="L203" s="42"/>
      <c r="M203" s="261" t="s">
        <v>1</v>
      </c>
      <c r="N203" s="262" t="s">
        <v>41</v>
      </c>
      <c r="O203" s="88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AR203" s="265" t="s">
        <v>301</v>
      </c>
      <c r="AT203" s="265" t="s">
        <v>193</v>
      </c>
      <c r="AU203" s="265" t="s">
        <v>85</v>
      </c>
      <c r="AY203" s="17" t="s">
        <v>190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83</v>
      </c>
      <c r="BK203" s="149">
        <f>ROUND(I203*H203,2)</f>
        <v>0</v>
      </c>
      <c r="BL203" s="17" t="s">
        <v>301</v>
      </c>
      <c r="BM203" s="265" t="s">
        <v>929</v>
      </c>
    </row>
    <row r="204" spans="2:65" s="1" customFormat="1" ht="16.5" customHeight="1">
      <c r="B204" s="40"/>
      <c r="C204" s="254" t="s">
        <v>497</v>
      </c>
      <c r="D204" s="254" t="s">
        <v>193</v>
      </c>
      <c r="E204" s="255" t="s">
        <v>930</v>
      </c>
      <c r="F204" s="256" t="s">
        <v>931</v>
      </c>
      <c r="G204" s="257" t="s">
        <v>770</v>
      </c>
      <c r="H204" s="325"/>
      <c r="I204" s="259"/>
      <c r="J204" s="260">
        <f>ROUND(I204*H204,2)</f>
        <v>0</v>
      </c>
      <c r="K204" s="256" t="s">
        <v>1</v>
      </c>
      <c r="L204" s="42"/>
      <c r="M204" s="261" t="s">
        <v>1</v>
      </c>
      <c r="N204" s="262" t="s">
        <v>41</v>
      </c>
      <c r="O204" s="88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AR204" s="265" t="s">
        <v>301</v>
      </c>
      <c r="AT204" s="265" t="s">
        <v>193</v>
      </c>
      <c r="AU204" s="265" t="s">
        <v>85</v>
      </c>
      <c r="AY204" s="17" t="s">
        <v>190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7" t="s">
        <v>83</v>
      </c>
      <c r="BK204" s="149">
        <f>ROUND(I204*H204,2)</f>
        <v>0</v>
      </c>
      <c r="BL204" s="17" t="s">
        <v>301</v>
      </c>
      <c r="BM204" s="265" t="s">
        <v>932</v>
      </c>
    </row>
    <row r="205" spans="2:63" s="11" customFormat="1" ht="22.8" customHeight="1">
      <c r="B205" s="238"/>
      <c r="C205" s="239"/>
      <c r="D205" s="240" t="s">
        <v>75</v>
      </c>
      <c r="E205" s="252" t="s">
        <v>933</v>
      </c>
      <c r="F205" s="252" t="s">
        <v>934</v>
      </c>
      <c r="G205" s="239"/>
      <c r="H205" s="239"/>
      <c r="I205" s="242"/>
      <c r="J205" s="253">
        <f>BK205</f>
        <v>0</v>
      </c>
      <c r="K205" s="239"/>
      <c r="L205" s="244"/>
      <c r="M205" s="245"/>
      <c r="N205" s="246"/>
      <c r="O205" s="246"/>
      <c r="P205" s="247">
        <f>SUM(P206:P239)</f>
        <v>0</v>
      </c>
      <c r="Q205" s="246"/>
      <c r="R205" s="247">
        <f>SUM(R206:R239)</f>
        <v>0</v>
      </c>
      <c r="S205" s="246"/>
      <c r="T205" s="248">
        <f>SUM(T206:T239)</f>
        <v>0</v>
      </c>
      <c r="AR205" s="249" t="s">
        <v>85</v>
      </c>
      <c r="AT205" s="250" t="s">
        <v>75</v>
      </c>
      <c r="AU205" s="250" t="s">
        <v>83</v>
      </c>
      <c r="AY205" s="249" t="s">
        <v>190</v>
      </c>
      <c r="BK205" s="251">
        <f>SUM(BK206:BK239)</f>
        <v>0</v>
      </c>
    </row>
    <row r="206" spans="2:65" s="1" customFormat="1" ht="16.5" customHeight="1">
      <c r="B206" s="40"/>
      <c r="C206" s="254" t="s">
        <v>502</v>
      </c>
      <c r="D206" s="254" t="s">
        <v>193</v>
      </c>
      <c r="E206" s="255" t="s">
        <v>935</v>
      </c>
      <c r="F206" s="256" t="s">
        <v>936</v>
      </c>
      <c r="G206" s="257" t="s">
        <v>267</v>
      </c>
      <c r="H206" s="258">
        <v>35</v>
      </c>
      <c r="I206" s="259"/>
      <c r="J206" s="260">
        <f>ROUND(I206*H206,2)</f>
        <v>0</v>
      </c>
      <c r="K206" s="256" t="s">
        <v>1</v>
      </c>
      <c r="L206" s="42"/>
      <c r="M206" s="261" t="s">
        <v>1</v>
      </c>
      <c r="N206" s="262" t="s">
        <v>41</v>
      </c>
      <c r="O206" s="88"/>
      <c r="P206" s="263">
        <f>O206*H206</f>
        <v>0</v>
      </c>
      <c r="Q206" s="263">
        <v>0</v>
      </c>
      <c r="R206" s="263">
        <f>Q206*H206</f>
        <v>0</v>
      </c>
      <c r="S206" s="263">
        <v>0</v>
      </c>
      <c r="T206" s="264">
        <f>S206*H206</f>
        <v>0</v>
      </c>
      <c r="AR206" s="265" t="s">
        <v>301</v>
      </c>
      <c r="AT206" s="265" t="s">
        <v>193</v>
      </c>
      <c r="AU206" s="265" t="s">
        <v>85</v>
      </c>
      <c r="AY206" s="17" t="s">
        <v>190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83</v>
      </c>
      <c r="BK206" s="149">
        <f>ROUND(I206*H206,2)</f>
        <v>0</v>
      </c>
      <c r="BL206" s="17" t="s">
        <v>301</v>
      </c>
      <c r="BM206" s="265" t="s">
        <v>937</v>
      </c>
    </row>
    <row r="207" spans="2:65" s="1" customFormat="1" ht="16.5" customHeight="1">
      <c r="B207" s="40"/>
      <c r="C207" s="254" t="s">
        <v>508</v>
      </c>
      <c r="D207" s="254" t="s">
        <v>193</v>
      </c>
      <c r="E207" s="255" t="s">
        <v>938</v>
      </c>
      <c r="F207" s="256" t="s">
        <v>939</v>
      </c>
      <c r="G207" s="257" t="s">
        <v>267</v>
      </c>
      <c r="H207" s="258">
        <v>2</v>
      </c>
      <c r="I207" s="259"/>
      <c r="J207" s="260">
        <f>ROUND(I207*H207,2)</f>
        <v>0</v>
      </c>
      <c r="K207" s="256" t="s">
        <v>1</v>
      </c>
      <c r="L207" s="42"/>
      <c r="M207" s="261" t="s">
        <v>1</v>
      </c>
      <c r="N207" s="262" t="s">
        <v>41</v>
      </c>
      <c r="O207" s="88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AR207" s="265" t="s">
        <v>301</v>
      </c>
      <c r="AT207" s="265" t="s">
        <v>193</v>
      </c>
      <c r="AU207" s="265" t="s">
        <v>85</v>
      </c>
      <c r="AY207" s="17" t="s">
        <v>190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83</v>
      </c>
      <c r="BK207" s="149">
        <f>ROUND(I207*H207,2)</f>
        <v>0</v>
      </c>
      <c r="BL207" s="17" t="s">
        <v>301</v>
      </c>
      <c r="BM207" s="265" t="s">
        <v>940</v>
      </c>
    </row>
    <row r="208" spans="2:65" s="1" customFormat="1" ht="16.5" customHeight="1">
      <c r="B208" s="40"/>
      <c r="C208" s="254" t="s">
        <v>513</v>
      </c>
      <c r="D208" s="254" t="s">
        <v>193</v>
      </c>
      <c r="E208" s="255" t="s">
        <v>941</v>
      </c>
      <c r="F208" s="256" t="s">
        <v>942</v>
      </c>
      <c r="G208" s="257" t="s">
        <v>267</v>
      </c>
      <c r="H208" s="258">
        <v>12</v>
      </c>
      <c r="I208" s="259"/>
      <c r="J208" s="260">
        <f>ROUND(I208*H208,2)</f>
        <v>0</v>
      </c>
      <c r="K208" s="256" t="s">
        <v>1</v>
      </c>
      <c r="L208" s="42"/>
      <c r="M208" s="261" t="s">
        <v>1</v>
      </c>
      <c r="N208" s="262" t="s">
        <v>41</v>
      </c>
      <c r="O208" s="88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AR208" s="265" t="s">
        <v>301</v>
      </c>
      <c r="AT208" s="265" t="s">
        <v>193</v>
      </c>
      <c r="AU208" s="265" t="s">
        <v>85</v>
      </c>
      <c r="AY208" s="17" t="s">
        <v>190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83</v>
      </c>
      <c r="BK208" s="149">
        <f>ROUND(I208*H208,2)</f>
        <v>0</v>
      </c>
      <c r="BL208" s="17" t="s">
        <v>301</v>
      </c>
      <c r="BM208" s="265" t="s">
        <v>943</v>
      </c>
    </row>
    <row r="209" spans="2:65" s="1" customFormat="1" ht="16.5" customHeight="1">
      <c r="B209" s="40"/>
      <c r="C209" s="254" t="s">
        <v>518</v>
      </c>
      <c r="D209" s="254" t="s">
        <v>193</v>
      </c>
      <c r="E209" s="255" t="s">
        <v>944</v>
      </c>
      <c r="F209" s="256" t="s">
        <v>945</v>
      </c>
      <c r="G209" s="257" t="s">
        <v>267</v>
      </c>
      <c r="H209" s="258">
        <v>12</v>
      </c>
      <c r="I209" s="259"/>
      <c r="J209" s="260">
        <f>ROUND(I209*H209,2)</f>
        <v>0</v>
      </c>
      <c r="K209" s="256" t="s">
        <v>1</v>
      </c>
      <c r="L209" s="42"/>
      <c r="M209" s="261" t="s">
        <v>1</v>
      </c>
      <c r="N209" s="262" t="s">
        <v>41</v>
      </c>
      <c r="O209" s="88"/>
      <c r="P209" s="263">
        <f>O209*H209</f>
        <v>0</v>
      </c>
      <c r="Q209" s="263">
        <v>0</v>
      </c>
      <c r="R209" s="263">
        <f>Q209*H209</f>
        <v>0</v>
      </c>
      <c r="S209" s="263">
        <v>0</v>
      </c>
      <c r="T209" s="264">
        <f>S209*H209</f>
        <v>0</v>
      </c>
      <c r="AR209" s="265" t="s">
        <v>301</v>
      </c>
      <c r="AT209" s="265" t="s">
        <v>193</v>
      </c>
      <c r="AU209" s="265" t="s">
        <v>85</v>
      </c>
      <c r="AY209" s="17" t="s">
        <v>190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83</v>
      </c>
      <c r="BK209" s="149">
        <f>ROUND(I209*H209,2)</f>
        <v>0</v>
      </c>
      <c r="BL209" s="17" t="s">
        <v>301</v>
      </c>
      <c r="BM209" s="265" t="s">
        <v>946</v>
      </c>
    </row>
    <row r="210" spans="2:65" s="1" customFormat="1" ht="16.5" customHeight="1">
      <c r="B210" s="40"/>
      <c r="C210" s="254" t="s">
        <v>525</v>
      </c>
      <c r="D210" s="254" t="s">
        <v>193</v>
      </c>
      <c r="E210" s="255" t="s">
        <v>947</v>
      </c>
      <c r="F210" s="256" t="s">
        <v>948</v>
      </c>
      <c r="G210" s="257" t="s">
        <v>267</v>
      </c>
      <c r="H210" s="258">
        <v>1</v>
      </c>
      <c r="I210" s="259"/>
      <c r="J210" s="260">
        <f>ROUND(I210*H210,2)</f>
        <v>0</v>
      </c>
      <c r="K210" s="256" t="s">
        <v>1</v>
      </c>
      <c r="L210" s="42"/>
      <c r="M210" s="261" t="s">
        <v>1</v>
      </c>
      <c r="N210" s="262" t="s">
        <v>41</v>
      </c>
      <c r="O210" s="88"/>
      <c r="P210" s="263">
        <f>O210*H210</f>
        <v>0</v>
      </c>
      <c r="Q210" s="263">
        <v>0</v>
      </c>
      <c r="R210" s="263">
        <f>Q210*H210</f>
        <v>0</v>
      </c>
      <c r="S210" s="263">
        <v>0</v>
      </c>
      <c r="T210" s="264">
        <f>S210*H210</f>
        <v>0</v>
      </c>
      <c r="AR210" s="265" t="s">
        <v>301</v>
      </c>
      <c r="AT210" s="265" t="s">
        <v>193</v>
      </c>
      <c r="AU210" s="265" t="s">
        <v>85</v>
      </c>
      <c r="AY210" s="17" t="s">
        <v>190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83</v>
      </c>
      <c r="BK210" s="149">
        <f>ROUND(I210*H210,2)</f>
        <v>0</v>
      </c>
      <c r="BL210" s="17" t="s">
        <v>301</v>
      </c>
      <c r="BM210" s="265" t="s">
        <v>949</v>
      </c>
    </row>
    <row r="211" spans="2:65" s="1" customFormat="1" ht="16.5" customHeight="1">
      <c r="B211" s="40"/>
      <c r="C211" s="254" t="s">
        <v>531</v>
      </c>
      <c r="D211" s="254" t="s">
        <v>193</v>
      </c>
      <c r="E211" s="255" t="s">
        <v>950</v>
      </c>
      <c r="F211" s="256" t="s">
        <v>951</v>
      </c>
      <c r="G211" s="257" t="s">
        <v>267</v>
      </c>
      <c r="H211" s="258">
        <v>12</v>
      </c>
      <c r="I211" s="259"/>
      <c r="J211" s="260">
        <f>ROUND(I211*H211,2)</f>
        <v>0</v>
      </c>
      <c r="K211" s="256" t="s">
        <v>1</v>
      </c>
      <c r="L211" s="42"/>
      <c r="M211" s="261" t="s">
        <v>1</v>
      </c>
      <c r="N211" s="262" t="s">
        <v>41</v>
      </c>
      <c r="O211" s="88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AR211" s="265" t="s">
        <v>301</v>
      </c>
      <c r="AT211" s="265" t="s">
        <v>193</v>
      </c>
      <c r="AU211" s="265" t="s">
        <v>85</v>
      </c>
      <c r="AY211" s="17" t="s">
        <v>190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83</v>
      </c>
      <c r="BK211" s="149">
        <f>ROUND(I211*H211,2)</f>
        <v>0</v>
      </c>
      <c r="BL211" s="17" t="s">
        <v>301</v>
      </c>
      <c r="BM211" s="265" t="s">
        <v>952</v>
      </c>
    </row>
    <row r="212" spans="2:65" s="1" customFormat="1" ht="16.5" customHeight="1">
      <c r="B212" s="40"/>
      <c r="C212" s="254" t="s">
        <v>536</v>
      </c>
      <c r="D212" s="254" t="s">
        <v>193</v>
      </c>
      <c r="E212" s="255" t="s">
        <v>953</v>
      </c>
      <c r="F212" s="256" t="s">
        <v>954</v>
      </c>
      <c r="G212" s="257" t="s">
        <v>267</v>
      </c>
      <c r="H212" s="258">
        <v>12</v>
      </c>
      <c r="I212" s="259"/>
      <c r="J212" s="260">
        <f>ROUND(I212*H212,2)</f>
        <v>0</v>
      </c>
      <c r="K212" s="256" t="s">
        <v>1</v>
      </c>
      <c r="L212" s="42"/>
      <c r="M212" s="261" t="s">
        <v>1</v>
      </c>
      <c r="N212" s="262" t="s">
        <v>41</v>
      </c>
      <c r="O212" s="88"/>
      <c r="P212" s="263">
        <f>O212*H212</f>
        <v>0</v>
      </c>
      <c r="Q212" s="263">
        <v>0</v>
      </c>
      <c r="R212" s="263">
        <f>Q212*H212</f>
        <v>0</v>
      </c>
      <c r="S212" s="263">
        <v>0</v>
      </c>
      <c r="T212" s="264">
        <f>S212*H212</f>
        <v>0</v>
      </c>
      <c r="AR212" s="265" t="s">
        <v>301</v>
      </c>
      <c r="AT212" s="265" t="s">
        <v>193</v>
      </c>
      <c r="AU212" s="265" t="s">
        <v>85</v>
      </c>
      <c r="AY212" s="17" t="s">
        <v>190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83</v>
      </c>
      <c r="BK212" s="149">
        <f>ROUND(I212*H212,2)</f>
        <v>0</v>
      </c>
      <c r="BL212" s="17" t="s">
        <v>301</v>
      </c>
      <c r="BM212" s="265" t="s">
        <v>955</v>
      </c>
    </row>
    <row r="213" spans="2:65" s="1" customFormat="1" ht="16.5" customHeight="1">
      <c r="B213" s="40"/>
      <c r="C213" s="254" t="s">
        <v>540</v>
      </c>
      <c r="D213" s="254" t="s">
        <v>193</v>
      </c>
      <c r="E213" s="255" t="s">
        <v>956</v>
      </c>
      <c r="F213" s="256" t="s">
        <v>957</v>
      </c>
      <c r="G213" s="257" t="s">
        <v>267</v>
      </c>
      <c r="H213" s="258">
        <v>1</v>
      </c>
      <c r="I213" s="259"/>
      <c r="J213" s="260">
        <f>ROUND(I213*H213,2)</f>
        <v>0</v>
      </c>
      <c r="K213" s="256" t="s">
        <v>1</v>
      </c>
      <c r="L213" s="42"/>
      <c r="M213" s="261" t="s">
        <v>1</v>
      </c>
      <c r="N213" s="262" t="s">
        <v>41</v>
      </c>
      <c r="O213" s="88"/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4">
        <f>S213*H213</f>
        <v>0</v>
      </c>
      <c r="AR213" s="265" t="s">
        <v>301</v>
      </c>
      <c r="AT213" s="265" t="s">
        <v>193</v>
      </c>
      <c r="AU213" s="265" t="s">
        <v>85</v>
      </c>
      <c r="AY213" s="17" t="s">
        <v>190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83</v>
      </c>
      <c r="BK213" s="149">
        <f>ROUND(I213*H213,2)</f>
        <v>0</v>
      </c>
      <c r="BL213" s="17" t="s">
        <v>301</v>
      </c>
      <c r="BM213" s="265" t="s">
        <v>958</v>
      </c>
    </row>
    <row r="214" spans="2:65" s="1" customFormat="1" ht="16.5" customHeight="1">
      <c r="B214" s="40"/>
      <c r="C214" s="254" t="s">
        <v>732</v>
      </c>
      <c r="D214" s="254" t="s">
        <v>193</v>
      </c>
      <c r="E214" s="255" t="s">
        <v>959</v>
      </c>
      <c r="F214" s="256" t="s">
        <v>960</v>
      </c>
      <c r="G214" s="257" t="s">
        <v>267</v>
      </c>
      <c r="H214" s="258">
        <v>6</v>
      </c>
      <c r="I214" s="259"/>
      <c r="J214" s="260">
        <f>ROUND(I214*H214,2)</f>
        <v>0</v>
      </c>
      <c r="K214" s="256" t="s">
        <v>1</v>
      </c>
      <c r="L214" s="42"/>
      <c r="M214" s="261" t="s">
        <v>1</v>
      </c>
      <c r="N214" s="262" t="s">
        <v>41</v>
      </c>
      <c r="O214" s="88"/>
      <c r="P214" s="263">
        <f>O214*H214</f>
        <v>0</v>
      </c>
      <c r="Q214" s="263">
        <v>0</v>
      </c>
      <c r="R214" s="263">
        <f>Q214*H214</f>
        <v>0</v>
      </c>
      <c r="S214" s="263">
        <v>0</v>
      </c>
      <c r="T214" s="264">
        <f>S214*H214</f>
        <v>0</v>
      </c>
      <c r="AR214" s="265" t="s">
        <v>301</v>
      </c>
      <c r="AT214" s="265" t="s">
        <v>193</v>
      </c>
      <c r="AU214" s="265" t="s">
        <v>85</v>
      </c>
      <c r="AY214" s="17" t="s">
        <v>190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83</v>
      </c>
      <c r="BK214" s="149">
        <f>ROUND(I214*H214,2)</f>
        <v>0</v>
      </c>
      <c r="BL214" s="17" t="s">
        <v>301</v>
      </c>
      <c r="BM214" s="265" t="s">
        <v>961</v>
      </c>
    </row>
    <row r="215" spans="2:65" s="1" customFormat="1" ht="16.5" customHeight="1">
      <c r="B215" s="40"/>
      <c r="C215" s="254" t="s">
        <v>736</v>
      </c>
      <c r="D215" s="254" t="s">
        <v>193</v>
      </c>
      <c r="E215" s="255" t="s">
        <v>962</v>
      </c>
      <c r="F215" s="256" t="s">
        <v>963</v>
      </c>
      <c r="G215" s="257" t="s">
        <v>267</v>
      </c>
      <c r="H215" s="258">
        <v>4</v>
      </c>
      <c r="I215" s="259"/>
      <c r="J215" s="260">
        <f>ROUND(I215*H215,2)</f>
        <v>0</v>
      </c>
      <c r="K215" s="256" t="s">
        <v>1</v>
      </c>
      <c r="L215" s="42"/>
      <c r="M215" s="261" t="s">
        <v>1</v>
      </c>
      <c r="N215" s="262" t="s">
        <v>41</v>
      </c>
      <c r="O215" s="88"/>
      <c r="P215" s="263">
        <f>O215*H215</f>
        <v>0</v>
      </c>
      <c r="Q215" s="263">
        <v>0</v>
      </c>
      <c r="R215" s="263">
        <f>Q215*H215</f>
        <v>0</v>
      </c>
      <c r="S215" s="263">
        <v>0</v>
      </c>
      <c r="T215" s="264">
        <f>S215*H215</f>
        <v>0</v>
      </c>
      <c r="AR215" s="265" t="s">
        <v>301</v>
      </c>
      <c r="AT215" s="265" t="s">
        <v>193</v>
      </c>
      <c r="AU215" s="265" t="s">
        <v>85</v>
      </c>
      <c r="AY215" s="17" t="s">
        <v>190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83</v>
      </c>
      <c r="BK215" s="149">
        <f>ROUND(I215*H215,2)</f>
        <v>0</v>
      </c>
      <c r="BL215" s="17" t="s">
        <v>301</v>
      </c>
      <c r="BM215" s="265" t="s">
        <v>964</v>
      </c>
    </row>
    <row r="216" spans="2:65" s="1" customFormat="1" ht="16.5" customHeight="1">
      <c r="B216" s="40"/>
      <c r="C216" s="254" t="s">
        <v>740</v>
      </c>
      <c r="D216" s="254" t="s">
        <v>193</v>
      </c>
      <c r="E216" s="255" t="s">
        <v>965</v>
      </c>
      <c r="F216" s="256" t="s">
        <v>966</v>
      </c>
      <c r="G216" s="257" t="s">
        <v>267</v>
      </c>
      <c r="H216" s="258">
        <v>4</v>
      </c>
      <c r="I216" s="259"/>
      <c r="J216" s="260">
        <f>ROUND(I216*H216,2)</f>
        <v>0</v>
      </c>
      <c r="K216" s="256" t="s">
        <v>1</v>
      </c>
      <c r="L216" s="42"/>
      <c r="M216" s="261" t="s">
        <v>1</v>
      </c>
      <c r="N216" s="262" t="s">
        <v>41</v>
      </c>
      <c r="O216" s="88"/>
      <c r="P216" s="263">
        <f>O216*H216</f>
        <v>0</v>
      </c>
      <c r="Q216" s="263">
        <v>0</v>
      </c>
      <c r="R216" s="263">
        <f>Q216*H216</f>
        <v>0</v>
      </c>
      <c r="S216" s="263">
        <v>0</v>
      </c>
      <c r="T216" s="264">
        <f>S216*H216</f>
        <v>0</v>
      </c>
      <c r="AR216" s="265" t="s">
        <v>301</v>
      </c>
      <c r="AT216" s="265" t="s">
        <v>193</v>
      </c>
      <c r="AU216" s="265" t="s">
        <v>85</v>
      </c>
      <c r="AY216" s="17" t="s">
        <v>190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83</v>
      </c>
      <c r="BK216" s="149">
        <f>ROUND(I216*H216,2)</f>
        <v>0</v>
      </c>
      <c r="BL216" s="17" t="s">
        <v>301</v>
      </c>
      <c r="BM216" s="265" t="s">
        <v>967</v>
      </c>
    </row>
    <row r="217" spans="2:65" s="1" customFormat="1" ht="16.5" customHeight="1">
      <c r="B217" s="40"/>
      <c r="C217" s="254" t="s">
        <v>968</v>
      </c>
      <c r="D217" s="254" t="s">
        <v>193</v>
      </c>
      <c r="E217" s="255" t="s">
        <v>969</v>
      </c>
      <c r="F217" s="256" t="s">
        <v>970</v>
      </c>
      <c r="G217" s="257" t="s">
        <v>267</v>
      </c>
      <c r="H217" s="258">
        <v>4</v>
      </c>
      <c r="I217" s="259"/>
      <c r="J217" s="260">
        <f>ROUND(I217*H217,2)</f>
        <v>0</v>
      </c>
      <c r="K217" s="256" t="s">
        <v>1</v>
      </c>
      <c r="L217" s="42"/>
      <c r="M217" s="261" t="s">
        <v>1</v>
      </c>
      <c r="N217" s="262" t="s">
        <v>41</v>
      </c>
      <c r="O217" s="88"/>
      <c r="P217" s="263">
        <f>O217*H217</f>
        <v>0</v>
      </c>
      <c r="Q217" s="263">
        <v>0</v>
      </c>
      <c r="R217" s="263">
        <f>Q217*H217</f>
        <v>0</v>
      </c>
      <c r="S217" s="263">
        <v>0</v>
      </c>
      <c r="T217" s="264">
        <f>S217*H217</f>
        <v>0</v>
      </c>
      <c r="AR217" s="265" t="s">
        <v>301</v>
      </c>
      <c r="AT217" s="265" t="s">
        <v>193</v>
      </c>
      <c r="AU217" s="265" t="s">
        <v>85</v>
      </c>
      <c r="AY217" s="17" t="s">
        <v>190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83</v>
      </c>
      <c r="BK217" s="149">
        <f>ROUND(I217*H217,2)</f>
        <v>0</v>
      </c>
      <c r="BL217" s="17" t="s">
        <v>301</v>
      </c>
      <c r="BM217" s="265" t="s">
        <v>971</v>
      </c>
    </row>
    <row r="218" spans="2:65" s="1" customFormat="1" ht="16.5" customHeight="1">
      <c r="B218" s="40"/>
      <c r="C218" s="254" t="s">
        <v>972</v>
      </c>
      <c r="D218" s="254" t="s">
        <v>193</v>
      </c>
      <c r="E218" s="255" t="s">
        <v>973</v>
      </c>
      <c r="F218" s="256" t="s">
        <v>974</v>
      </c>
      <c r="G218" s="257" t="s">
        <v>267</v>
      </c>
      <c r="H218" s="258">
        <v>2</v>
      </c>
      <c r="I218" s="259"/>
      <c r="J218" s="260">
        <f>ROUND(I218*H218,2)</f>
        <v>0</v>
      </c>
      <c r="K218" s="256" t="s">
        <v>1</v>
      </c>
      <c r="L218" s="42"/>
      <c r="M218" s="261" t="s">
        <v>1</v>
      </c>
      <c r="N218" s="262" t="s">
        <v>41</v>
      </c>
      <c r="O218" s="88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AR218" s="265" t="s">
        <v>301</v>
      </c>
      <c r="AT218" s="265" t="s">
        <v>193</v>
      </c>
      <c r="AU218" s="265" t="s">
        <v>85</v>
      </c>
      <c r="AY218" s="17" t="s">
        <v>190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83</v>
      </c>
      <c r="BK218" s="149">
        <f>ROUND(I218*H218,2)</f>
        <v>0</v>
      </c>
      <c r="BL218" s="17" t="s">
        <v>301</v>
      </c>
      <c r="BM218" s="265" t="s">
        <v>975</v>
      </c>
    </row>
    <row r="219" spans="2:65" s="1" customFormat="1" ht="16.5" customHeight="1">
      <c r="B219" s="40"/>
      <c r="C219" s="254" t="s">
        <v>976</v>
      </c>
      <c r="D219" s="254" t="s">
        <v>193</v>
      </c>
      <c r="E219" s="255" t="s">
        <v>977</v>
      </c>
      <c r="F219" s="256" t="s">
        <v>978</v>
      </c>
      <c r="G219" s="257" t="s">
        <v>267</v>
      </c>
      <c r="H219" s="258">
        <v>1</v>
      </c>
      <c r="I219" s="259"/>
      <c r="J219" s="260">
        <f>ROUND(I219*H219,2)</f>
        <v>0</v>
      </c>
      <c r="K219" s="256" t="s">
        <v>1</v>
      </c>
      <c r="L219" s="42"/>
      <c r="M219" s="261" t="s">
        <v>1</v>
      </c>
      <c r="N219" s="262" t="s">
        <v>41</v>
      </c>
      <c r="O219" s="88"/>
      <c r="P219" s="263">
        <f>O219*H219</f>
        <v>0</v>
      </c>
      <c r="Q219" s="263">
        <v>0</v>
      </c>
      <c r="R219" s="263">
        <f>Q219*H219</f>
        <v>0</v>
      </c>
      <c r="S219" s="263">
        <v>0</v>
      </c>
      <c r="T219" s="264">
        <f>S219*H219</f>
        <v>0</v>
      </c>
      <c r="AR219" s="265" t="s">
        <v>301</v>
      </c>
      <c r="AT219" s="265" t="s">
        <v>193</v>
      </c>
      <c r="AU219" s="265" t="s">
        <v>85</v>
      </c>
      <c r="AY219" s="17" t="s">
        <v>190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17" t="s">
        <v>83</v>
      </c>
      <c r="BK219" s="149">
        <f>ROUND(I219*H219,2)</f>
        <v>0</v>
      </c>
      <c r="BL219" s="17" t="s">
        <v>301</v>
      </c>
      <c r="BM219" s="265" t="s">
        <v>979</v>
      </c>
    </row>
    <row r="220" spans="2:65" s="1" customFormat="1" ht="16.5" customHeight="1">
      <c r="B220" s="40"/>
      <c r="C220" s="254" t="s">
        <v>980</v>
      </c>
      <c r="D220" s="254" t="s">
        <v>193</v>
      </c>
      <c r="E220" s="255" t="s">
        <v>981</v>
      </c>
      <c r="F220" s="256" t="s">
        <v>982</v>
      </c>
      <c r="G220" s="257" t="s">
        <v>267</v>
      </c>
      <c r="H220" s="258">
        <v>2</v>
      </c>
      <c r="I220" s="259"/>
      <c r="J220" s="260">
        <f>ROUND(I220*H220,2)</f>
        <v>0</v>
      </c>
      <c r="K220" s="256" t="s">
        <v>1</v>
      </c>
      <c r="L220" s="42"/>
      <c r="M220" s="261" t="s">
        <v>1</v>
      </c>
      <c r="N220" s="262" t="s">
        <v>41</v>
      </c>
      <c r="O220" s="88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AR220" s="265" t="s">
        <v>301</v>
      </c>
      <c r="AT220" s="265" t="s">
        <v>193</v>
      </c>
      <c r="AU220" s="265" t="s">
        <v>85</v>
      </c>
      <c r="AY220" s="17" t="s">
        <v>190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83</v>
      </c>
      <c r="BK220" s="149">
        <f>ROUND(I220*H220,2)</f>
        <v>0</v>
      </c>
      <c r="BL220" s="17" t="s">
        <v>301</v>
      </c>
      <c r="BM220" s="265" t="s">
        <v>983</v>
      </c>
    </row>
    <row r="221" spans="2:65" s="1" customFormat="1" ht="16.5" customHeight="1">
      <c r="B221" s="40"/>
      <c r="C221" s="254" t="s">
        <v>984</v>
      </c>
      <c r="D221" s="254" t="s">
        <v>193</v>
      </c>
      <c r="E221" s="255" t="s">
        <v>985</v>
      </c>
      <c r="F221" s="256" t="s">
        <v>986</v>
      </c>
      <c r="G221" s="257" t="s">
        <v>267</v>
      </c>
      <c r="H221" s="258">
        <v>2</v>
      </c>
      <c r="I221" s="259"/>
      <c r="J221" s="260">
        <f>ROUND(I221*H221,2)</f>
        <v>0</v>
      </c>
      <c r="K221" s="256" t="s">
        <v>1</v>
      </c>
      <c r="L221" s="42"/>
      <c r="M221" s="261" t="s">
        <v>1</v>
      </c>
      <c r="N221" s="262" t="s">
        <v>41</v>
      </c>
      <c r="O221" s="88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AR221" s="265" t="s">
        <v>301</v>
      </c>
      <c r="AT221" s="265" t="s">
        <v>193</v>
      </c>
      <c r="AU221" s="265" t="s">
        <v>85</v>
      </c>
      <c r="AY221" s="17" t="s">
        <v>190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83</v>
      </c>
      <c r="BK221" s="149">
        <f>ROUND(I221*H221,2)</f>
        <v>0</v>
      </c>
      <c r="BL221" s="17" t="s">
        <v>301</v>
      </c>
      <c r="BM221" s="265" t="s">
        <v>987</v>
      </c>
    </row>
    <row r="222" spans="2:65" s="1" customFormat="1" ht="16.5" customHeight="1">
      <c r="B222" s="40"/>
      <c r="C222" s="254" t="s">
        <v>988</v>
      </c>
      <c r="D222" s="254" t="s">
        <v>193</v>
      </c>
      <c r="E222" s="255" t="s">
        <v>989</v>
      </c>
      <c r="F222" s="256" t="s">
        <v>990</v>
      </c>
      <c r="G222" s="257" t="s">
        <v>267</v>
      </c>
      <c r="H222" s="258">
        <v>2</v>
      </c>
      <c r="I222" s="259"/>
      <c r="J222" s="260">
        <f>ROUND(I222*H222,2)</f>
        <v>0</v>
      </c>
      <c r="K222" s="256" t="s">
        <v>1</v>
      </c>
      <c r="L222" s="42"/>
      <c r="M222" s="261" t="s">
        <v>1</v>
      </c>
      <c r="N222" s="262" t="s">
        <v>41</v>
      </c>
      <c r="O222" s="88"/>
      <c r="P222" s="263">
        <f>O222*H222</f>
        <v>0</v>
      </c>
      <c r="Q222" s="263">
        <v>0</v>
      </c>
      <c r="R222" s="263">
        <f>Q222*H222</f>
        <v>0</v>
      </c>
      <c r="S222" s="263">
        <v>0</v>
      </c>
      <c r="T222" s="264">
        <f>S222*H222</f>
        <v>0</v>
      </c>
      <c r="AR222" s="265" t="s">
        <v>301</v>
      </c>
      <c r="AT222" s="265" t="s">
        <v>193</v>
      </c>
      <c r="AU222" s="265" t="s">
        <v>85</v>
      </c>
      <c r="AY222" s="17" t="s">
        <v>190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7" t="s">
        <v>83</v>
      </c>
      <c r="BK222" s="149">
        <f>ROUND(I222*H222,2)</f>
        <v>0</v>
      </c>
      <c r="BL222" s="17" t="s">
        <v>301</v>
      </c>
      <c r="BM222" s="265" t="s">
        <v>991</v>
      </c>
    </row>
    <row r="223" spans="2:65" s="1" customFormat="1" ht="16.5" customHeight="1">
      <c r="B223" s="40"/>
      <c r="C223" s="254" t="s">
        <v>992</v>
      </c>
      <c r="D223" s="254" t="s">
        <v>193</v>
      </c>
      <c r="E223" s="255" t="s">
        <v>993</v>
      </c>
      <c r="F223" s="256" t="s">
        <v>994</v>
      </c>
      <c r="G223" s="257" t="s">
        <v>267</v>
      </c>
      <c r="H223" s="258">
        <v>2</v>
      </c>
      <c r="I223" s="259"/>
      <c r="J223" s="260">
        <f>ROUND(I223*H223,2)</f>
        <v>0</v>
      </c>
      <c r="K223" s="256" t="s">
        <v>1</v>
      </c>
      <c r="L223" s="42"/>
      <c r="M223" s="261" t="s">
        <v>1</v>
      </c>
      <c r="N223" s="262" t="s">
        <v>41</v>
      </c>
      <c r="O223" s="88"/>
      <c r="P223" s="263">
        <f>O223*H223</f>
        <v>0</v>
      </c>
      <c r="Q223" s="263">
        <v>0</v>
      </c>
      <c r="R223" s="263">
        <f>Q223*H223</f>
        <v>0</v>
      </c>
      <c r="S223" s="263">
        <v>0</v>
      </c>
      <c r="T223" s="264">
        <f>S223*H223</f>
        <v>0</v>
      </c>
      <c r="AR223" s="265" t="s">
        <v>301</v>
      </c>
      <c r="AT223" s="265" t="s">
        <v>193</v>
      </c>
      <c r="AU223" s="265" t="s">
        <v>85</v>
      </c>
      <c r="AY223" s="17" t="s">
        <v>190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83</v>
      </c>
      <c r="BK223" s="149">
        <f>ROUND(I223*H223,2)</f>
        <v>0</v>
      </c>
      <c r="BL223" s="17" t="s">
        <v>301</v>
      </c>
      <c r="BM223" s="265" t="s">
        <v>995</v>
      </c>
    </row>
    <row r="224" spans="2:65" s="1" customFormat="1" ht="16.5" customHeight="1">
      <c r="B224" s="40"/>
      <c r="C224" s="254" t="s">
        <v>996</v>
      </c>
      <c r="D224" s="254" t="s">
        <v>193</v>
      </c>
      <c r="E224" s="255" t="s">
        <v>997</v>
      </c>
      <c r="F224" s="256" t="s">
        <v>998</v>
      </c>
      <c r="G224" s="257" t="s">
        <v>267</v>
      </c>
      <c r="H224" s="258">
        <v>2</v>
      </c>
      <c r="I224" s="259"/>
      <c r="J224" s="260">
        <f>ROUND(I224*H224,2)</f>
        <v>0</v>
      </c>
      <c r="K224" s="256" t="s">
        <v>1</v>
      </c>
      <c r="L224" s="42"/>
      <c r="M224" s="261" t="s">
        <v>1</v>
      </c>
      <c r="N224" s="262" t="s">
        <v>41</v>
      </c>
      <c r="O224" s="88"/>
      <c r="P224" s="263">
        <f>O224*H224</f>
        <v>0</v>
      </c>
      <c r="Q224" s="263">
        <v>0</v>
      </c>
      <c r="R224" s="263">
        <f>Q224*H224</f>
        <v>0</v>
      </c>
      <c r="S224" s="263">
        <v>0</v>
      </c>
      <c r="T224" s="264">
        <f>S224*H224</f>
        <v>0</v>
      </c>
      <c r="AR224" s="265" t="s">
        <v>301</v>
      </c>
      <c r="AT224" s="265" t="s">
        <v>193</v>
      </c>
      <c r="AU224" s="265" t="s">
        <v>85</v>
      </c>
      <c r="AY224" s="17" t="s">
        <v>190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83</v>
      </c>
      <c r="BK224" s="149">
        <f>ROUND(I224*H224,2)</f>
        <v>0</v>
      </c>
      <c r="BL224" s="17" t="s">
        <v>301</v>
      </c>
      <c r="BM224" s="265" t="s">
        <v>999</v>
      </c>
    </row>
    <row r="225" spans="2:65" s="1" customFormat="1" ht="16.5" customHeight="1">
      <c r="B225" s="40"/>
      <c r="C225" s="254" t="s">
        <v>1000</v>
      </c>
      <c r="D225" s="254" t="s">
        <v>193</v>
      </c>
      <c r="E225" s="255" t="s">
        <v>1001</v>
      </c>
      <c r="F225" s="256" t="s">
        <v>1002</v>
      </c>
      <c r="G225" s="257" t="s">
        <v>267</v>
      </c>
      <c r="H225" s="258">
        <v>4</v>
      </c>
      <c r="I225" s="259"/>
      <c r="J225" s="260">
        <f>ROUND(I225*H225,2)</f>
        <v>0</v>
      </c>
      <c r="K225" s="256" t="s">
        <v>1</v>
      </c>
      <c r="L225" s="42"/>
      <c r="M225" s="261" t="s">
        <v>1</v>
      </c>
      <c r="N225" s="262" t="s">
        <v>41</v>
      </c>
      <c r="O225" s="88"/>
      <c r="P225" s="263">
        <f>O225*H225</f>
        <v>0</v>
      </c>
      <c r="Q225" s="263">
        <v>0</v>
      </c>
      <c r="R225" s="263">
        <f>Q225*H225</f>
        <v>0</v>
      </c>
      <c r="S225" s="263">
        <v>0</v>
      </c>
      <c r="T225" s="264">
        <f>S225*H225</f>
        <v>0</v>
      </c>
      <c r="AR225" s="265" t="s">
        <v>301</v>
      </c>
      <c r="AT225" s="265" t="s">
        <v>193</v>
      </c>
      <c r="AU225" s="265" t="s">
        <v>85</v>
      </c>
      <c r="AY225" s="17" t="s">
        <v>190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83</v>
      </c>
      <c r="BK225" s="149">
        <f>ROUND(I225*H225,2)</f>
        <v>0</v>
      </c>
      <c r="BL225" s="17" t="s">
        <v>301</v>
      </c>
      <c r="BM225" s="265" t="s">
        <v>1003</v>
      </c>
    </row>
    <row r="226" spans="2:65" s="1" customFormat="1" ht="16.5" customHeight="1">
      <c r="B226" s="40"/>
      <c r="C226" s="254" t="s">
        <v>1004</v>
      </c>
      <c r="D226" s="254" t="s">
        <v>193</v>
      </c>
      <c r="E226" s="255" t="s">
        <v>1005</v>
      </c>
      <c r="F226" s="256" t="s">
        <v>1006</v>
      </c>
      <c r="G226" s="257" t="s">
        <v>267</v>
      </c>
      <c r="H226" s="258">
        <v>4</v>
      </c>
      <c r="I226" s="259"/>
      <c r="J226" s="260">
        <f>ROUND(I226*H226,2)</f>
        <v>0</v>
      </c>
      <c r="K226" s="256" t="s">
        <v>1</v>
      </c>
      <c r="L226" s="42"/>
      <c r="M226" s="261" t="s">
        <v>1</v>
      </c>
      <c r="N226" s="262" t="s">
        <v>41</v>
      </c>
      <c r="O226" s="88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AR226" s="265" t="s">
        <v>301</v>
      </c>
      <c r="AT226" s="265" t="s">
        <v>193</v>
      </c>
      <c r="AU226" s="265" t="s">
        <v>85</v>
      </c>
      <c r="AY226" s="17" t="s">
        <v>190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83</v>
      </c>
      <c r="BK226" s="149">
        <f>ROUND(I226*H226,2)</f>
        <v>0</v>
      </c>
      <c r="BL226" s="17" t="s">
        <v>301</v>
      </c>
      <c r="BM226" s="265" t="s">
        <v>1007</v>
      </c>
    </row>
    <row r="227" spans="2:65" s="1" customFormat="1" ht="16.5" customHeight="1">
      <c r="B227" s="40"/>
      <c r="C227" s="254" t="s">
        <v>1008</v>
      </c>
      <c r="D227" s="254" t="s">
        <v>193</v>
      </c>
      <c r="E227" s="255" t="s">
        <v>1009</v>
      </c>
      <c r="F227" s="256" t="s">
        <v>1010</v>
      </c>
      <c r="G227" s="257" t="s">
        <v>267</v>
      </c>
      <c r="H227" s="258">
        <v>2</v>
      </c>
      <c r="I227" s="259"/>
      <c r="J227" s="260">
        <f>ROUND(I227*H227,2)</f>
        <v>0</v>
      </c>
      <c r="K227" s="256" t="s">
        <v>1</v>
      </c>
      <c r="L227" s="42"/>
      <c r="M227" s="261" t="s">
        <v>1</v>
      </c>
      <c r="N227" s="262" t="s">
        <v>41</v>
      </c>
      <c r="O227" s="88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AR227" s="265" t="s">
        <v>301</v>
      </c>
      <c r="AT227" s="265" t="s">
        <v>193</v>
      </c>
      <c r="AU227" s="265" t="s">
        <v>85</v>
      </c>
      <c r="AY227" s="17" t="s">
        <v>190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83</v>
      </c>
      <c r="BK227" s="149">
        <f>ROUND(I227*H227,2)</f>
        <v>0</v>
      </c>
      <c r="BL227" s="17" t="s">
        <v>301</v>
      </c>
      <c r="BM227" s="265" t="s">
        <v>1011</v>
      </c>
    </row>
    <row r="228" spans="2:65" s="1" customFormat="1" ht="16.5" customHeight="1">
      <c r="B228" s="40"/>
      <c r="C228" s="254" t="s">
        <v>1012</v>
      </c>
      <c r="D228" s="254" t="s">
        <v>193</v>
      </c>
      <c r="E228" s="255" t="s">
        <v>1013</v>
      </c>
      <c r="F228" s="256" t="s">
        <v>1014</v>
      </c>
      <c r="G228" s="257" t="s">
        <v>267</v>
      </c>
      <c r="H228" s="258">
        <v>2</v>
      </c>
      <c r="I228" s="259"/>
      <c r="J228" s="260">
        <f>ROUND(I228*H228,2)</f>
        <v>0</v>
      </c>
      <c r="K228" s="256" t="s">
        <v>1</v>
      </c>
      <c r="L228" s="42"/>
      <c r="M228" s="261" t="s">
        <v>1</v>
      </c>
      <c r="N228" s="262" t="s">
        <v>41</v>
      </c>
      <c r="O228" s="88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AR228" s="265" t="s">
        <v>301</v>
      </c>
      <c r="AT228" s="265" t="s">
        <v>193</v>
      </c>
      <c r="AU228" s="265" t="s">
        <v>85</v>
      </c>
      <c r="AY228" s="17" t="s">
        <v>190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83</v>
      </c>
      <c r="BK228" s="149">
        <f>ROUND(I228*H228,2)</f>
        <v>0</v>
      </c>
      <c r="BL228" s="17" t="s">
        <v>301</v>
      </c>
      <c r="BM228" s="265" t="s">
        <v>1015</v>
      </c>
    </row>
    <row r="229" spans="2:65" s="1" customFormat="1" ht="16.5" customHeight="1">
      <c r="B229" s="40"/>
      <c r="C229" s="254" t="s">
        <v>1016</v>
      </c>
      <c r="D229" s="254" t="s">
        <v>193</v>
      </c>
      <c r="E229" s="255" t="s">
        <v>1017</v>
      </c>
      <c r="F229" s="256" t="s">
        <v>1018</v>
      </c>
      <c r="G229" s="257" t="s">
        <v>267</v>
      </c>
      <c r="H229" s="258">
        <v>1</v>
      </c>
      <c r="I229" s="259"/>
      <c r="J229" s="260">
        <f>ROUND(I229*H229,2)</f>
        <v>0</v>
      </c>
      <c r="K229" s="256" t="s">
        <v>1</v>
      </c>
      <c r="L229" s="42"/>
      <c r="M229" s="261" t="s">
        <v>1</v>
      </c>
      <c r="N229" s="262" t="s">
        <v>41</v>
      </c>
      <c r="O229" s="88"/>
      <c r="P229" s="263">
        <f>O229*H229</f>
        <v>0</v>
      </c>
      <c r="Q229" s="263">
        <v>0</v>
      </c>
      <c r="R229" s="263">
        <f>Q229*H229</f>
        <v>0</v>
      </c>
      <c r="S229" s="263">
        <v>0</v>
      </c>
      <c r="T229" s="264">
        <f>S229*H229</f>
        <v>0</v>
      </c>
      <c r="AR229" s="265" t="s">
        <v>301</v>
      </c>
      <c r="AT229" s="265" t="s">
        <v>193</v>
      </c>
      <c r="AU229" s="265" t="s">
        <v>85</v>
      </c>
      <c r="AY229" s="17" t="s">
        <v>190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7" t="s">
        <v>83</v>
      </c>
      <c r="BK229" s="149">
        <f>ROUND(I229*H229,2)</f>
        <v>0</v>
      </c>
      <c r="BL229" s="17" t="s">
        <v>301</v>
      </c>
      <c r="BM229" s="265" t="s">
        <v>1019</v>
      </c>
    </row>
    <row r="230" spans="2:65" s="1" customFormat="1" ht="16.5" customHeight="1">
      <c r="B230" s="40"/>
      <c r="C230" s="254" t="s">
        <v>1020</v>
      </c>
      <c r="D230" s="254" t="s">
        <v>193</v>
      </c>
      <c r="E230" s="255" t="s">
        <v>1021</v>
      </c>
      <c r="F230" s="256" t="s">
        <v>1022</v>
      </c>
      <c r="G230" s="257" t="s">
        <v>267</v>
      </c>
      <c r="H230" s="258">
        <v>1</v>
      </c>
      <c r="I230" s="259"/>
      <c r="J230" s="260">
        <f>ROUND(I230*H230,2)</f>
        <v>0</v>
      </c>
      <c r="K230" s="256" t="s">
        <v>1</v>
      </c>
      <c r="L230" s="42"/>
      <c r="M230" s="261" t="s">
        <v>1</v>
      </c>
      <c r="N230" s="262" t="s">
        <v>41</v>
      </c>
      <c r="O230" s="88"/>
      <c r="P230" s="263">
        <f>O230*H230</f>
        <v>0</v>
      </c>
      <c r="Q230" s="263">
        <v>0</v>
      </c>
      <c r="R230" s="263">
        <f>Q230*H230</f>
        <v>0</v>
      </c>
      <c r="S230" s="263">
        <v>0</v>
      </c>
      <c r="T230" s="264">
        <f>S230*H230</f>
        <v>0</v>
      </c>
      <c r="AR230" s="265" t="s">
        <v>301</v>
      </c>
      <c r="AT230" s="265" t="s">
        <v>193</v>
      </c>
      <c r="AU230" s="265" t="s">
        <v>85</v>
      </c>
      <c r="AY230" s="17" t="s">
        <v>190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83</v>
      </c>
      <c r="BK230" s="149">
        <f>ROUND(I230*H230,2)</f>
        <v>0</v>
      </c>
      <c r="BL230" s="17" t="s">
        <v>301</v>
      </c>
      <c r="BM230" s="265" t="s">
        <v>1023</v>
      </c>
    </row>
    <row r="231" spans="2:65" s="1" customFormat="1" ht="16.5" customHeight="1">
      <c r="B231" s="40"/>
      <c r="C231" s="254" t="s">
        <v>1024</v>
      </c>
      <c r="D231" s="254" t="s">
        <v>193</v>
      </c>
      <c r="E231" s="255" t="s">
        <v>1025</v>
      </c>
      <c r="F231" s="256" t="s">
        <v>1026</v>
      </c>
      <c r="G231" s="257" t="s">
        <v>267</v>
      </c>
      <c r="H231" s="258">
        <v>1</v>
      </c>
      <c r="I231" s="259"/>
      <c r="J231" s="260">
        <f>ROUND(I231*H231,2)</f>
        <v>0</v>
      </c>
      <c r="K231" s="256" t="s">
        <v>1</v>
      </c>
      <c r="L231" s="42"/>
      <c r="M231" s="261" t="s">
        <v>1</v>
      </c>
      <c r="N231" s="262" t="s">
        <v>41</v>
      </c>
      <c r="O231" s="88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AR231" s="265" t="s">
        <v>301</v>
      </c>
      <c r="AT231" s="265" t="s">
        <v>193</v>
      </c>
      <c r="AU231" s="265" t="s">
        <v>85</v>
      </c>
      <c r="AY231" s="17" t="s">
        <v>190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83</v>
      </c>
      <c r="BK231" s="149">
        <f>ROUND(I231*H231,2)</f>
        <v>0</v>
      </c>
      <c r="BL231" s="17" t="s">
        <v>301</v>
      </c>
      <c r="BM231" s="265" t="s">
        <v>1027</v>
      </c>
    </row>
    <row r="232" spans="2:65" s="1" customFormat="1" ht="16.5" customHeight="1">
      <c r="B232" s="40"/>
      <c r="C232" s="254" t="s">
        <v>1028</v>
      </c>
      <c r="D232" s="254" t="s">
        <v>193</v>
      </c>
      <c r="E232" s="255" t="s">
        <v>1029</v>
      </c>
      <c r="F232" s="256" t="s">
        <v>1030</v>
      </c>
      <c r="G232" s="257" t="s">
        <v>267</v>
      </c>
      <c r="H232" s="258">
        <v>1</v>
      </c>
      <c r="I232" s="259"/>
      <c r="J232" s="260">
        <f>ROUND(I232*H232,2)</f>
        <v>0</v>
      </c>
      <c r="K232" s="256" t="s">
        <v>1</v>
      </c>
      <c r="L232" s="42"/>
      <c r="M232" s="261" t="s">
        <v>1</v>
      </c>
      <c r="N232" s="262" t="s">
        <v>41</v>
      </c>
      <c r="O232" s="88"/>
      <c r="P232" s="263">
        <f>O232*H232</f>
        <v>0</v>
      </c>
      <c r="Q232" s="263">
        <v>0</v>
      </c>
      <c r="R232" s="263">
        <f>Q232*H232</f>
        <v>0</v>
      </c>
      <c r="S232" s="263">
        <v>0</v>
      </c>
      <c r="T232" s="264">
        <f>S232*H232</f>
        <v>0</v>
      </c>
      <c r="AR232" s="265" t="s">
        <v>301</v>
      </c>
      <c r="AT232" s="265" t="s">
        <v>193</v>
      </c>
      <c r="AU232" s="265" t="s">
        <v>85</v>
      </c>
      <c r="AY232" s="17" t="s">
        <v>190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83</v>
      </c>
      <c r="BK232" s="149">
        <f>ROUND(I232*H232,2)</f>
        <v>0</v>
      </c>
      <c r="BL232" s="17" t="s">
        <v>301</v>
      </c>
      <c r="BM232" s="265" t="s">
        <v>1031</v>
      </c>
    </row>
    <row r="233" spans="2:65" s="1" customFormat="1" ht="16.5" customHeight="1">
      <c r="B233" s="40"/>
      <c r="C233" s="254" t="s">
        <v>1032</v>
      </c>
      <c r="D233" s="254" t="s">
        <v>193</v>
      </c>
      <c r="E233" s="255" t="s">
        <v>1033</v>
      </c>
      <c r="F233" s="256" t="s">
        <v>1034</v>
      </c>
      <c r="G233" s="257" t="s">
        <v>267</v>
      </c>
      <c r="H233" s="258">
        <v>1</v>
      </c>
      <c r="I233" s="259"/>
      <c r="J233" s="260">
        <f>ROUND(I233*H233,2)</f>
        <v>0</v>
      </c>
      <c r="K233" s="256" t="s">
        <v>1</v>
      </c>
      <c r="L233" s="42"/>
      <c r="M233" s="261" t="s">
        <v>1</v>
      </c>
      <c r="N233" s="262" t="s">
        <v>41</v>
      </c>
      <c r="O233" s="88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AR233" s="265" t="s">
        <v>301</v>
      </c>
      <c r="AT233" s="265" t="s">
        <v>193</v>
      </c>
      <c r="AU233" s="265" t="s">
        <v>85</v>
      </c>
      <c r="AY233" s="17" t="s">
        <v>190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83</v>
      </c>
      <c r="BK233" s="149">
        <f>ROUND(I233*H233,2)</f>
        <v>0</v>
      </c>
      <c r="BL233" s="17" t="s">
        <v>301</v>
      </c>
      <c r="BM233" s="265" t="s">
        <v>1035</v>
      </c>
    </row>
    <row r="234" spans="2:65" s="1" customFormat="1" ht="24" customHeight="1">
      <c r="B234" s="40"/>
      <c r="C234" s="254" t="s">
        <v>1036</v>
      </c>
      <c r="D234" s="254" t="s">
        <v>193</v>
      </c>
      <c r="E234" s="255" t="s">
        <v>1037</v>
      </c>
      <c r="F234" s="256" t="s">
        <v>1038</v>
      </c>
      <c r="G234" s="257" t="s">
        <v>267</v>
      </c>
      <c r="H234" s="258">
        <v>1</v>
      </c>
      <c r="I234" s="259"/>
      <c r="J234" s="260">
        <f>ROUND(I234*H234,2)</f>
        <v>0</v>
      </c>
      <c r="K234" s="256" t="s">
        <v>1</v>
      </c>
      <c r="L234" s="42"/>
      <c r="M234" s="261" t="s">
        <v>1</v>
      </c>
      <c r="N234" s="262" t="s">
        <v>41</v>
      </c>
      <c r="O234" s="88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AR234" s="265" t="s">
        <v>301</v>
      </c>
      <c r="AT234" s="265" t="s">
        <v>193</v>
      </c>
      <c r="AU234" s="265" t="s">
        <v>85</v>
      </c>
      <c r="AY234" s="17" t="s">
        <v>190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83</v>
      </c>
      <c r="BK234" s="149">
        <f>ROUND(I234*H234,2)</f>
        <v>0</v>
      </c>
      <c r="BL234" s="17" t="s">
        <v>301</v>
      </c>
      <c r="BM234" s="265" t="s">
        <v>1039</v>
      </c>
    </row>
    <row r="235" spans="2:65" s="1" customFormat="1" ht="16.5" customHeight="1">
      <c r="B235" s="40"/>
      <c r="C235" s="254" t="s">
        <v>1040</v>
      </c>
      <c r="D235" s="254" t="s">
        <v>193</v>
      </c>
      <c r="E235" s="255" t="s">
        <v>1041</v>
      </c>
      <c r="F235" s="256" t="s">
        <v>1042</v>
      </c>
      <c r="G235" s="257" t="s">
        <v>267</v>
      </c>
      <c r="H235" s="258">
        <v>12</v>
      </c>
      <c r="I235" s="259"/>
      <c r="J235" s="260">
        <f>ROUND(I235*H235,2)</f>
        <v>0</v>
      </c>
      <c r="K235" s="256" t="s">
        <v>1</v>
      </c>
      <c r="L235" s="42"/>
      <c r="M235" s="261" t="s">
        <v>1</v>
      </c>
      <c r="N235" s="262" t="s">
        <v>41</v>
      </c>
      <c r="O235" s="88"/>
      <c r="P235" s="263">
        <f>O235*H235</f>
        <v>0</v>
      </c>
      <c r="Q235" s="263">
        <v>0</v>
      </c>
      <c r="R235" s="263">
        <f>Q235*H235</f>
        <v>0</v>
      </c>
      <c r="S235" s="263">
        <v>0</v>
      </c>
      <c r="T235" s="264">
        <f>S235*H235</f>
        <v>0</v>
      </c>
      <c r="AR235" s="265" t="s">
        <v>301</v>
      </c>
      <c r="AT235" s="265" t="s">
        <v>193</v>
      </c>
      <c r="AU235" s="265" t="s">
        <v>85</v>
      </c>
      <c r="AY235" s="17" t="s">
        <v>190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83</v>
      </c>
      <c r="BK235" s="149">
        <f>ROUND(I235*H235,2)</f>
        <v>0</v>
      </c>
      <c r="BL235" s="17" t="s">
        <v>301</v>
      </c>
      <c r="BM235" s="265" t="s">
        <v>1043</v>
      </c>
    </row>
    <row r="236" spans="2:65" s="1" customFormat="1" ht="16.5" customHeight="1">
      <c r="B236" s="40"/>
      <c r="C236" s="254" t="s">
        <v>1044</v>
      </c>
      <c r="D236" s="254" t="s">
        <v>193</v>
      </c>
      <c r="E236" s="255" t="s">
        <v>1045</v>
      </c>
      <c r="F236" s="256" t="s">
        <v>1046</v>
      </c>
      <c r="G236" s="257" t="s">
        <v>267</v>
      </c>
      <c r="H236" s="258">
        <v>7</v>
      </c>
      <c r="I236" s="259"/>
      <c r="J236" s="260">
        <f>ROUND(I236*H236,2)</f>
        <v>0</v>
      </c>
      <c r="K236" s="256" t="s">
        <v>1</v>
      </c>
      <c r="L236" s="42"/>
      <c r="M236" s="261" t="s">
        <v>1</v>
      </c>
      <c r="N236" s="262" t="s">
        <v>41</v>
      </c>
      <c r="O236" s="88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AR236" s="265" t="s">
        <v>301</v>
      </c>
      <c r="AT236" s="265" t="s">
        <v>193</v>
      </c>
      <c r="AU236" s="265" t="s">
        <v>85</v>
      </c>
      <c r="AY236" s="17" t="s">
        <v>190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83</v>
      </c>
      <c r="BK236" s="149">
        <f>ROUND(I236*H236,2)</f>
        <v>0</v>
      </c>
      <c r="BL236" s="17" t="s">
        <v>301</v>
      </c>
      <c r="BM236" s="265" t="s">
        <v>1047</v>
      </c>
    </row>
    <row r="237" spans="2:65" s="1" customFormat="1" ht="16.5" customHeight="1">
      <c r="B237" s="40"/>
      <c r="C237" s="254" t="s">
        <v>1048</v>
      </c>
      <c r="D237" s="254" t="s">
        <v>193</v>
      </c>
      <c r="E237" s="255" t="s">
        <v>1049</v>
      </c>
      <c r="F237" s="256" t="s">
        <v>1050</v>
      </c>
      <c r="G237" s="257" t="s">
        <v>267</v>
      </c>
      <c r="H237" s="258">
        <v>8</v>
      </c>
      <c r="I237" s="259"/>
      <c r="J237" s="260">
        <f>ROUND(I237*H237,2)</f>
        <v>0</v>
      </c>
      <c r="K237" s="256" t="s">
        <v>1</v>
      </c>
      <c r="L237" s="42"/>
      <c r="M237" s="261" t="s">
        <v>1</v>
      </c>
      <c r="N237" s="262" t="s">
        <v>41</v>
      </c>
      <c r="O237" s="88"/>
      <c r="P237" s="263">
        <f>O237*H237</f>
        <v>0</v>
      </c>
      <c r="Q237" s="263">
        <v>0</v>
      </c>
      <c r="R237" s="263">
        <f>Q237*H237</f>
        <v>0</v>
      </c>
      <c r="S237" s="263">
        <v>0</v>
      </c>
      <c r="T237" s="264">
        <f>S237*H237</f>
        <v>0</v>
      </c>
      <c r="AR237" s="265" t="s">
        <v>301</v>
      </c>
      <c r="AT237" s="265" t="s">
        <v>193</v>
      </c>
      <c r="AU237" s="265" t="s">
        <v>85</v>
      </c>
      <c r="AY237" s="17" t="s">
        <v>190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83</v>
      </c>
      <c r="BK237" s="149">
        <f>ROUND(I237*H237,2)</f>
        <v>0</v>
      </c>
      <c r="BL237" s="17" t="s">
        <v>301</v>
      </c>
      <c r="BM237" s="265" t="s">
        <v>1051</v>
      </c>
    </row>
    <row r="238" spans="2:65" s="1" customFormat="1" ht="16.5" customHeight="1">
      <c r="B238" s="40"/>
      <c r="C238" s="254" t="s">
        <v>1052</v>
      </c>
      <c r="D238" s="254" t="s">
        <v>193</v>
      </c>
      <c r="E238" s="255" t="s">
        <v>1053</v>
      </c>
      <c r="F238" s="256" t="s">
        <v>1054</v>
      </c>
      <c r="G238" s="257" t="s">
        <v>770</v>
      </c>
      <c r="H238" s="325"/>
      <c r="I238" s="259"/>
      <c r="J238" s="260">
        <f>ROUND(I238*H238,2)</f>
        <v>0</v>
      </c>
      <c r="K238" s="256" t="s">
        <v>1</v>
      </c>
      <c r="L238" s="42"/>
      <c r="M238" s="261" t="s">
        <v>1</v>
      </c>
      <c r="N238" s="262" t="s">
        <v>41</v>
      </c>
      <c r="O238" s="88"/>
      <c r="P238" s="263">
        <f>O238*H238</f>
        <v>0</v>
      </c>
      <c r="Q238" s="263">
        <v>0</v>
      </c>
      <c r="R238" s="263">
        <f>Q238*H238</f>
        <v>0</v>
      </c>
      <c r="S238" s="263">
        <v>0</v>
      </c>
      <c r="T238" s="264">
        <f>S238*H238</f>
        <v>0</v>
      </c>
      <c r="AR238" s="265" t="s">
        <v>301</v>
      </c>
      <c r="AT238" s="265" t="s">
        <v>193</v>
      </c>
      <c r="AU238" s="265" t="s">
        <v>85</v>
      </c>
      <c r="AY238" s="17" t="s">
        <v>190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83</v>
      </c>
      <c r="BK238" s="149">
        <f>ROUND(I238*H238,2)</f>
        <v>0</v>
      </c>
      <c r="BL238" s="17" t="s">
        <v>301</v>
      </c>
      <c r="BM238" s="265" t="s">
        <v>1055</v>
      </c>
    </row>
    <row r="239" spans="2:65" s="1" customFormat="1" ht="16.5" customHeight="1">
      <c r="B239" s="40"/>
      <c r="C239" s="254" t="s">
        <v>1056</v>
      </c>
      <c r="D239" s="254" t="s">
        <v>193</v>
      </c>
      <c r="E239" s="255" t="s">
        <v>1057</v>
      </c>
      <c r="F239" s="256" t="s">
        <v>1058</v>
      </c>
      <c r="G239" s="257" t="s">
        <v>770</v>
      </c>
      <c r="H239" s="325"/>
      <c r="I239" s="259"/>
      <c r="J239" s="260">
        <f>ROUND(I239*H239,2)</f>
        <v>0</v>
      </c>
      <c r="K239" s="256" t="s">
        <v>1</v>
      </c>
      <c r="L239" s="42"/>
      <c r="M239" s="261" t="s">
        <v>1</v>
      </c>
      <c r="N239" s="262" t="s">
        <v>41</v>
      </c>
      <c r="O239" s="88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AR239" s="265" t="s">
        <v>301</v>
      </c>
      <c r="AT239" s="265" t="s">
        <v>193</v>
      </c>
      <c r="AU239" s="265" t="s">
        <v>85</v>
      </c>
      <c r="AY239" s="17" t="s">
        <v>190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83</v>
      </c>
      <c r="BK239" s="149">
        <f>ROUND(I239*H239,2)</f>
        <v>0</v>
      </c>
      <c r="BL239" s="17" t="s">
        <v>301</v>
      </c>
      <c r="BM239" s="265" t="s">
        <v>1059</v>
      </c>
    </row>
    <row r="240" spans="2:63" s="11" customFormat="1" ht="22.8" customHeight="1">
      <c r="B240" s="238"/>
      <c r="C240" s="239"/>
      <c r="D240" s="240" t="s">
        <v>75</v>
      </c>
      <c r="E240" s="252" t="s">
        <v>1060</v>
      </c>
      <c r="F240" s="252" t="s">
        <v>1061</v>
      </c>
      <c r="G240" s="239"/>
      <c r="H240" s="239"/>
      <c r="I240" s="242"/>
      <c r="J240" s="253">
        <f>BK240</f>
        <v>0</v>
      </c>
      <c r="K240" s="239"/>
      <c r="L240" s="244"/>
      <c r="M240" s="245"/>
      <c r="N240" s="246"/>
      <c r="O240" s="246"/>
      <c r="P240" s="247">
        <f>SUM(P241:P245)</f>
        <v>0</v>
      </c>
      <c r="Q240" s="246"/>
      <c r="R240" s="247">
        <f>SUM(R241:R245)</f>
        <v>0</v>
      </c>
      <c r="S240" s="246"/>
      <c r="T240" s="248">
        <f>SUM(T241:T245)</f>
        <v>0</v>
      </c>
      <c r="AR240" s="249" t="s">
        <v>85</v>
      </c>
      <c r="AT240" s="250" t="s">
        <v>75</v>
      </c>
      <c r="AU240" s="250" t="s">
        <v>83</v>
      </c>
      <c r="AY240" s="249" t="s">
        <v>190</v>
      </c>
      <c r="BK240" s="251">
        <f>SUM(BK241:BK245)</f>
        <v>0</v>
      </c>
    </row>
    <row r="241" spans="2:65" s="1" customFormat="1" ht="16.5" customHeight="1">
      <c r="B241" s="40"/>
      <c r="C241" s="254" t="s">
        <v>1062</v>
      </c>
      <c r="D241" s="254" t="s">
        <v>193</v>
      </c>
      <c r="E241" s="255" t="s">
        <v>1063</v>
      </c>
      <c r="F241" s="256" t="s">
        <v>1064</v>
      </c>
      <c r="G241" s="257" t="s">
        <v>1065</v>
      </c>
      <c r="H241" s="258">
        <v>2</v>
      </c>
      <c r="I241" s="259"/>
      <c r="J241" s="260">
        <f>ROUND(I241*H241,2)</f>
        <v>0</v>
      </c>
      <c r="K241" s="256" t="s">
        <v>1</v>
      </c>
      <c r="L241" s="42"/>
      <c r="M241" s="261" t="s">
        <v>1</v>
      </c>
      <c r="N241" s="262" t="s">
        <v>41</v>
      </c>
      <c r="O241" s="88"/>
      <c r="P241" s="263">
        <f>O241*H241</f>
        <v>0</v>
      </c>
      <c r="Q241" s="263">
        <v>0</v>
      </c>
      <c r="R241" s="263">
        <f>Q241*H241</f>
        <v>0</v>
      </c>
      <c r="S241" s="263">
        <v>0</v>
      </c>
      <c r="T241" s="264">
        <f>S241*H241</f>
        <v>0</v>
      </c>
      <c r="AR241" s="265" t="s">
        <v>301</v>
      </c>
      <c r="AT241" s="265" t="s">
        <v>193</v>
      </c>
      <c r="AU241" s="265" t="s">
        <v>85</v>
      </c>
      <c r="AY241" s="17" t="s">
        <v>190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83</v>
      </c>
      <c r="BK241" s="149">
        <f>ROUND(I241*H241,2)</f>
        <v>0</v>
      </c>
      <c r="BL241" s="17" t="s">
        <v>301</v>
      </c>
      <c r="BM241" s="265" t="s">
        <v>1066</v>
      </c>
    </row>
    <row r="242" spans="2:65" s="1" customFormat="1" ht="16.5" customHeight="1">
      <c r="B242" s="40"/>
      <c r="C242" s="254" t="s">
        <v>1067</v>
      </c>
      <c r="D242" s="254" t="s">
        <v>193</v>
      </c>
      <c r="E242" s="255" t="s">
        <v>1068</v>
      </c>
      <c r="F242" s="256" t="s">
        <v>1069</v>
      </c>
      <c r="G242" s="257" t="s">
        <v>267</v>
      </c>
      <c r="H242" s="258">
        <v>1</v>
      </c>
      <c r="I242" s="259"/>
      <c r="J242" s="260">
        <f>ROUND(I242*H242,2)</f>
        <v>0</v>
      </c>
      <c r="K242" s="256" t="s">
        <v>1</v>
      </c>
      <c r="L242" s="42"/>
      <c r="M242" s="261" t="s">
        <v>1</v>
      </c>
      <c r="N242" s="262" t="s">
        <v>41</v>
      </c>
      <c r="O242" s="88"/>
      <c r="P242" s="263">
        <f>O242*H242</f>
        <v>0</v>
      </c>
      <c r="Q242" s="263">
        <v>0</v>
      </c>
      <c r="R242" s="263">
        <f>Q242*H242</f>
        <v>0</v>
      </c>
      <c r="S242" s="263">
        <v>0</v>
      </c>
      <c r="T242" s="264">
        <f>S242*H242</f>
        <v>0</v>
      </c>
      <c r="AR242" s="265" t="s">
        <v>301</v>
      </c>
      <c r="AT242" s="265" t="s">
        <v>193</v>
      </c>
      <c r="AU242" s="265" t="s">
        <v>85</v>
      </c>
      <c r="AY242" s="17" t="s">
        <v>190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7" t="s">
        <v>83</v>
      </c>
      <c r="BK242" s="149">
        <f>ROUND(I242*H242,2)</f>
        <v>0</v>
      </c>
      <c r="BL242" s="17" t="s">
        <v>301</v>
      </c>
      <c r="BM242" s="265" t="s">
        <v>1070</v>
      </c>
    </row>
    <row r="243" spans="2:65" s="1" customFormat="1" ht="16.5" customHeight="1">
      <c r="B243" s="40"/>
      <c r="C243" s="254" t="s">
        <v>1071</v>
      </c>
      <c r="D243" s="254" t="s">
        <v>193</v>
      </c>
      <c r="E243" s="255" t="s">
        <v>1072</v>
      </c>
      <c r="F243" s="256" t="s">
        <v>1073</v>
      </c>
      <c r="G243" s="257" t="s">
        <v>267</v>
      </c>
      <c r="H243" s="258">
        <v>1</v>
      </c>
      <c r="I243" s="259"/>
      <c r="J243" s="260">
        <f>ROUND(I243*H243,2)</f>
        <v>0</v>
      </c>
      <c r="K243" s="256" t="s">
        <v>1</v>
      </c>
      <c r="L243" s="42"/>
      <c r="M243" s="261" t="s">
        <v>1</v>
      </c>
      <c r="N243" s="262" t="s">
        <v>41</v>
      </c>
      <c r="O243" s="88"/>
      <c r="P243" s="263">
        <f>O243*H243</f>
        <v>0</v>
      </c>
      <c r="Q243" s="263">
        <v>0</v>
      </c>
      <c r="R243" s="263">
        <f>Q243*H243</f>
        <v>0</v>
      </c>
      <c r="S243" s="263">
        <v>0</v>
      </c>
      <c r="T243" s="264">
        <f>S243*H243</f>
        <v>0</v>
      </c>
      <c r="AR243" s="265" t="s">
        <v>301</v>
      </c>
      <c r="AT243" s="265" t="s">
        <v>193</v>
      </c>
      <c r="AU243" s="265" t="s">
        <v>85</v>
      </c>
      <c r="AY243" s="17" t="s">
        <v>190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83</v>
      </c>
      <c r="BK243" s="149">
        <f>ROUND(I243*H243,2)</f>
        <v>0</v>
      </c>
      <c r="BL243" s="17" t="s">
        <v>301</v>
      </c>
      <c r="BM243" s="265" t="s">
        <v>1074</v>
      </c>
    </row>
    <row r="244" spans="2:65" s="1" customFormat="1" ht="16.5" customHeight="1">
      <c r="B244" s="40"/>
      <c r="C244" s="254" t="s">
        <v>1075</v>
      </c>
      <c r="D244" s="254" t="s">
        <v>193</v>
      </c>
      <c r="E244" s="255" t="s">
        <v>1076</v>
      </c>
      <c r="F244" s="256" t="s">
        <v>1077</v>
      </c>
      <c r="G244" s="257" t="s">
        <v>770</v>
      </c>
      <c r="H244" s="325"/>
      <c r="I244" s="259"/>
      <c r="J244" s="260">
        <f>ROUND(I244*H244,2)</f>
        <v>0</v>
      </c>
      <c r="K244" s="256" t="s">
        <v>1</v>
      </c>
      <c r="L244" s="42"/>
      <c r="M244" s="261" t="s">
        <v>1</v>
      </c>
      <c r="N244" s="262" t="s">
        <v>41</v>
      </c>
      <c r="O244" s="88"/>
      <c r="P244" s="263">
        <f>O244*H244</f>
        <v>0</v>
      </c>
      <c r="Q244" s="263">
        <v>0</v>
      </c>
      <c r="R244" s="263">
        <f>Q244*H244</f>
        <v>0</v>
      </c>
      <c r="S244" s="263">
        <v>0</v>
      </c>
      <c r="T244" s="264">
        <f>S244*H244</f>
        <v>0</v>
      </c>
      <c r="AR244" s="265" t="s">
        <v>301</v>
      </c>
      <c r="AT244" s="265" t="s">
        <v>193</v>
      </c>
      <c r="AU244" s="265" t="s">
        <v>85</v>
      </c>
      <c r="AY244" s="17" t="s">
        <v>190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83</v>
      </c>
      <c r="BK244" s="149">
        <f>ROUND(I244*H244,2)</f>
        <v>0</v>
      </c>
      <c r="BL244" s="17" t="s">
        <v>301</v>
      </c>
      <c r="BM244" s="265" t="s">
        <v>1078</v>
      </c>
    </row>
    <row r="245" spans="2:65" s="1" customFormat="1" ht="16.5" customHeight="1">
      <c r="B245" s="40"/>
      <c r="C245" s="254" t="s">
        <v>1079</v>
      </c>
      <c r="D245" s="254" t="s">
        <v>193</v>
      </c>
      <c r="E245" s="255" t="s">
        <v>1080</v>
      </c>
      <c r="F245" s="256" t="s">
        <v>1081</v>
      </c>
      <c r="G245" s="257" t="s">
        <v>770</v>
      </c>
      <c r="H245" s="325"/>
      <c r="I245" s="259"/>
      <c r="J245" s="260">
        <f>ROUND(I245*H245,2)</f>
        <v>0</v>
      </c>
      <c r="K245" s="256" t="s">
        <v>1</v>
      </c>
      <c r="L245" s="42"/>
      <c r="M245" s="261" t="s">
        <v>1</v>
      </c>
      <c r="N245" s="262" t="s">
        <v>41</v>
      </c>
      <c r="O245" s="88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AR245" s="265" t="s">
        <v>301</v>
      </c>
      <c r="AT245" s="265" t="s">
        <v>193</v>
      </c>
      <c r="AU245" s="265" t="s">
        <v>85</v>
      </c>
      <c r="AY245" s="17" t="s">
        <v>190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83</v>
      </c>
      <c r="BK245" s="149">
        <f>ROUND(I245*H245,2)</f>
        <v>0</v>
      </c>
      <c r="BL245" s="17" t="s">
        <v>301</v>
      </c>
      <c r="BM245" s="265" t="s">
        <v>1082</v>
      </c>
    </row>
    <row r="246" spans="2:63" s="11" customFormat="1" ht="22.8" customHeight="1">
      <c r="B246" s="238"/>
      <c r="C246" s="239"/>
      <c r="D246" s="240" t="s">
        <v>75</v>
      </c>
      <c r="E246" s="252" t="s">
        <v>1083</v>
      </c>
      <c r="F246" s="252" t="s">
        <v>1084</v>
      </c>
      <c r="G246" s="239"/>
      <c r="H246" s="239"/>
      <c r="I246" s="242"/>
      <c r="J246" s="253">
        <f>BK246</f>
        <v>0</v>
      </c>
      <c r="K246" s="239"/>
      <c r="L246" s="244"/>
      <c r="M246" s="245"/>
      <c r="N246" s="246"/>
      <c r="O246" s="246"/>
      <c r="P246" s="247">
        <f>SUM(P247:P249)</f>
        <v>0</v>
      </c>
      <c r="Q246" s="246"/>
      <c r="R246" s="247">
        <f>SUM(R247:R249)</f>
        <v>0</v>
      </c>
      <c r="S246" s="246"/>
      <c r="T246" s="248">
        <f>SUM(T247:T249)</f>
        <v>0</v>
      </c>
      <c r="AR246" s="249" t="s">
        <v>85</v>
      </c>
      <c r="AT246" s="250" t="s">
        <v>75</v>
      </c>
      <c r="AU246" s="250" t="s">
        <v>83</v>
      </c>
      <c r="AY246" s="249" t="s">
        <v>190</v>
      </c>
      <c r="BK246" s="251">
        <f>SUM(BK247:BK249)</f>
        <v>0</v>
      </c>
    </row>
    <row r="247" spans="2:65" s="1" customFormat="1" ht="16.5" customHeight="1">
      <c r="B247" s="40"/>
      <c r="C247" s="254" t="s">
        <v>1085</v>
      </c>
      <c r="D247" s="254" t="s">
        <v>193</v>
      </c>
      <c r="E247" s="255" t="s">
        <v>1086</v>
      </c>
      <c r="F247" s="256" t="s">
        <v>1087</v>
      </c>
      <c r="G247" s="257" t="s">
        <v>196</v>
      </c>
      <c r="H247" s="258">
        <v>165</v>
      </c>
      <c r="I247" s="259"/>
      <c r="J247" s="260">
        <f>ROUND(I247*H247,2)</f>
        <v>0</v>
      </c>
      <c r="K247" s="256" t="s">
        <v>1</v>
      </c>
      <c r="L247" s="42"/>
      <c r="M247" s="261" t="s">
        <v>1</v>
      </c>
      <c r="N247" s="262" t="s">
        <v>41</v>
      </c>
      <c r="O247" s="88"/>
      <c r="P247" s="263">
        <f>O247*H247</f>
        <v>0</v>
      </c>
      <c r="Q247" s="263">
        <v>0</v>
      </c>
      <c r="R247" s="263">
        <f>Q247*H247</f>
        <v>0</v>
      </c>
      <c r="S247" s="263">
        <v>0</v>
      </c>
      <c r="T247" s="264">
        <f>S247*H247</f>
        <v>0</v>
      </c>
      <c r="AR247" s="265" t="s">
        <v>301</v>
      </c>
      <c r="AT247" s="265" t="s">
        <v>193</v>
      </c>
      <c r="AU247" s="265" t="s">
        <v>85</v>
      </c>
      <c r="AY247" s="17" t="s">
        <v>190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83</v>
      </c>
      <c r="BK247" s="149">
        <f>ROUND(I247*H247,2)</f>
        <v>0</v>
      </c>
      <c r="BL247" s="17" t="s">
        <v>301</v>
      </c>
      <c r="BM247" s="265" t="s">
        <v>1088</v>
      </c>
    </row>
    <row r="248" spans="2:65" s="1" customFormat="1" ht="16.5" customHeight="1">
      <c r="B248" s="40"/>
      <c r="C248" s="254" t="s">
        <v>1089</v>
      </c>
      <c r="D248" s="254" t="s">
        <v>193</v>
      </c>
      <c r="E248" s="255" t="s">
        <v>1090</v>
      </c>
      <c r="F248" s="256" t="s">
        <v>1091</v>
      </c>
      <c r="G248" s="257" t="s">
        <v>361</v>
      </c>
      <c r="H248" s="258">
        <v>122</v>
      </c>
      <c r="I248" s="259"/>
      <c r="J248" s="260">
        <f>ROUND(I248*H248,2)</f>
        <v>0</v>
      </c>
      <c r="K248" s="256" t="s">
        <v>1</v>
      </c>
      <c r="L248" s="42"/>
      <c r="M248" s="261" t="s">
        <v>1</v>
      </c>
      <c r="N248" s="262" t="s">
        <v>41</v>
      </c>
      <c r="O248" s="88"/>
      <c r="P248" s="263">
        <f>O248*H248</f>
        <v>0</v>
      </c>
      <c r="Q248" s="263">
        <v>0</v>
      </c>
      <c r="R248" s="263">
        <f>Q248*H248</f>
        <v>0</v>
      </c>
      <c r="S248" s="263">
        <v>0</v>
      </c>
      <c r="T248" s="264">
        <f>S248*H248</f>
        <v>0</v>
      </c>
      <c r="AR248" s="265" t="s">
        <v>301</v>
      </c>
      <c r="AT248" s="265" t="s">
        <v>193</v>
      </c>
      <c r="AU248" s="265" t="s">
        <v>85</v>
      </c>
      <c r="AY248" s="17" t="s">
        <v>190</v>
      </c>
      <c r="BE248" s="149">
        <f>IF(N248="základní",J248,0)</f>
        <v>0</v>
      </c>
      <c r="BF248" s="149">
        <f>IF(N248="snížená",J248,0)</f>
        <v>0</v>
      </c>
      <c r="BG248" s="149">
        <f>IF(N248="zákl. přenesená",J248,0)</f>
        <v>0</v>
      </c>
      <c r="BH248" s="149">
        <f>IF(N248="sníž. přenesená",J248,0)</f>
        <v>0</v>
      </c>
      <c r="BI248" s="149">
        <f>IF(N248="nulová",J248,0)</f>
        <v>0</v>
      </c>
      <c r="BJ248" s="17" t="s">
        <v>83</v>
      </c>
      <c r="BK248" s="149">
        <f>ROUND(I248*H248,2)</f>
        <v>0</v>
      </c>
      <c r="BL248" s="17" t="s">
        <v>301</v>
      </c>
      <c r="BM248" s="265" t="s">
        <v>1092</v>
      </c>
    </row>
    <row r="249" spans="2:65" s="1" customFormat="1" ht="16.5" customHeight="1">
      <c r="B249" s="40"/>
      <c r="C249" s="254" t="s">
        <v>1093</v>
      </c>
      <c r="D249" s="254" t="s">
        <v>193</v>
      </c>
      <c r="E249" s="255" t="s">
        <v>1094</v>
      </c>
      <c r="F249" s="256" t="s">
        <v>1095</v>
      </c>
      <c r="G249" s="257" t="s">
        <v>361</v>
      </c>
      <c r="H249" s="258">
        <v>4</v>
      </c>
      <c r="I249" s="259"/>
      <c r="J249" s="260">
        <f>ROUND(I249*H249,2)</f>
        <v>0</v>
      </c>
      <c r="K249" s="256" t="s">
        <v>1</v>
      </c>
      <c r="L249" s="42"/>
      <c r="M249" s="261" t="s">
        <v>1</v>
      </c>
      <c r="N249" s="262" t="s">
        <v>41</v>
      </c>
      <c r="O249" s="88"/>
      <c r="P249" s="263">
        <f>O249*H249</f>
        <v>0</v>
      </c>
      <c r="Q249" s="263">
        <v>0</v>
      </c>
      <c r="R249" s="263">
        <f>Q249*H249</f>
        <v>0</v>
      </c>
      <c r="S249" s="263">
        <v>0</v>
      </c>
      <c r="T249" s="264">
        <f>S249*H249</f>
        <v>0</v>
      </c>
      <c r="AR249" s="265" t="s">
        <v>301</v>
      </c>
      <c r="AT249" s="265" t="s">
        <v>193</v>
      </c>
      <c r="AU249" s="265" t="s">
        <v>85</v>
      </c>
      <c r="AY249" s="17" t="s">
        <v>190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83</v>
      </c>
      <c r="BK249" s="149">
        <f>ROUND(I249*H249,2)</f>
        <v>0</v>
      </c>
      <c r="BL249" s="17" t="s">
        <v>301</v>
      </c>
      <c r="BM249" s="265" t="s">
        <v>1096</v>
      </c>
    </row>
    <row r="250" spans="2:63" s="11" customFormat="1" ht="25.9" customHeight="1">
      <c r="B250" s="238"/>
      <c r="C250" s="239"/>
      <c r="D250" s="240" t="s">
        <v>75</v>
      </c>
      <c r="E250" s="241" t="s">
        <v>1097</v>
      </c>
      <c r="F250" s="241" t="s">
        <v>1098</v>
      </c>
      <c r="G250" s="239"/>
      <c r="H250" s="239"/>
      <c r="I250" s="242"/>
      <c r="J250" s="243">
        <f>BK250</f>
        <v>0</v>
      </c>
      <c r="K250" s="239"/>
      <c r="L250" s="244"/>
      <c r="M250" s="245"/>
      <c r="N250" s="246"/>
      <c r="O250" s="246"/>
      <c r="P250" s="247">
        <f>P251</f>
        <v>0</v>
      </c>
      <c r="Q250" s="246"/>
      <c r="R250" s="247">
        <f>R251</f>
        <v>0</v>
      </c>
      <c r="S250" s="246"/>
      <c r="T250" s="248">
        <f>T251</f>
        <v>0</v>
      </c>
      <c r="AR250" s="249" t="s">
        <v>83</v>
      </c>
      <c r="AT250" s="250" t="s">
        <v>75</v>
      </c>
      <c r="AU250" s="250" t="s">
        <v>76</v>
      </c>
      <c r="AY250" s="249" t="s">
        <v>190</v>
      </c>
      <c r="BK250" s="251">
        <f>BK251</f>
        <v>0</v>
      </c>
    </row>
    <row r="251" spans="2:63" s="11" customFormat="1" ht="22.8" customHeight="1">
      <c r="B251" s="238"/>
      <c r="C251" s="239"/>
      <c r="D251" s="240" t="s">
        <v>75</v>
      </c>
      <c r="E251" s="252" t="s">
        <v>1099</v>
      </c>
      <c r="F251" s="252" t="s">
        <v>172</v>
      </c>
      <c r="G251" s="239"/>
      <c r="H251" s="239"/>
      <c r="I251" s="242"/>
      <c r="J251" s="253">
        <f>BK251</f>
        <v>0</v>
      </c>
      <c r="K251" s="239"/>
      <c r="L251" s="244"/>
      <c r="M251" s="245"/>
      <c r="N251" s="246"/>
      <c r="O251" s="246"/>
      <c r="P251" s="247">
        <f>SUM(P252:P253)</f>
        <v>0</v>
      </c>
      <c r="Q251" s="246"/>
      <c r="R251" s="247">
        <f>SUM(R252:R253)</f>
        <v>0</v>
      </c>
      <c r="S251" s="246"/>
      <c r="T251" s="248">
        <f>SUM(T252:T253)</f>
        <v>0</v>
      </c>
      <c r="AR251" s="249" t="s">
        <v>83</v>
      </c>
      <c r="AT251" s="250" t="s">
        <v>75</v>
      </c>
      <c r="AU251" s="250" t="s">
        <v>83</v>
      </c>
      <c r="AY251" s="249" t="s">
        <v>190</v>
      </c>
      <c r="BK251" s="251">
        <f>SUM(BK252:BK253)</f>
        <v>0</v>
      </c>
    </row>
    <row r="252" spans="2:65" s="1" customFormat="1" ht="16.5" customHeight="1">
      <c r="B252" s="40"/>
      <c r="C252" s="254" t="s">
        <v>1100</v>
      </c>
      <c r="D252" s="254" t="s">
        <v>193</v>
      </c>
      <c r="E252" s="255" t="s">
        <v>468</v>
      </c>
      <c r="F252" s="256" t="s">
        <v>1101</v>
      </c>
      <c r="G252" s="257" t="s">
        <v>1102</v>
      </c>
      <c r="H252" s="258">
        <v>72</v>
      </c>
      <c r="I252" s="259"/>
      <c r="J252" s="260">
        <f>ROUND(I252*H252,2)</f>
        <v>0</v>
      </c>
      <c r="K252" s="256" t="s">
        <v>1</v>
      </c>
      <c r="L252" s="42"/>
      <c r="M252" s="261" t="s">
        <v>1</v>
      </c>
      <c r="N252" s="262" t="s">
        <v>41</v>
      </c>
      <c r="O252" s="88"/>
      <c r="P252" s="263">
        <f>O252*H252</f>
        <v>0</v>
      </c>
      <c r="Q252" s="263">
        <v>0</v>
      </c>
      <c r="R252" s="263">
        <f>Q252*H252</f>
        <v>0</v>
      </c>
      <c r="S252" s="263">
        <v>0</v>
      </c>
      <c r="T252" s="264">
        <f>S252*H252</f>
        <v>0</v>
      </c>
      <c r="AR252" s="265" t="s">
        <v>197</v>
      </c>
      <c r="AT252" s="265" t="s">
        <v>193</v>
      </c>
      <c r="AU252" s="265" t="s">
        <v>85</v>
      </c>
      <c r="AY252" s="17" t="s">
        <v>190</v>
      </c>
      <c r="BE252" s="149">
        <f>IF(N252="základní",J252,0)</f>
        <v>0</v>
      </c>
      <c r="BF252" s="149">
        <f>IF(N252="snížená",J252,0)</f>
        <v>0</v>
      </c>
      <c r="BG252" s="149">
        <f>IF(N252="zákl. přenesená",J252,0)</f>
        <v>0</v>
      </c>
      <c r="BH252" s="149">
        <f>IF(N252="sníž. přenesená",J252,0)</f>
        <v>0</v>
      </c>
      <c r="BI252" s="149">
        <f>IF(N252="nulová",J252,0)</f>
        <v>0</v>
      </c>
      <c r="BJ252" s="17" t="s">
        <v>83</v>
      </c>
      <c r="BK252" s="149">
        <f>ROUND(I252*H252,2)</f>
        <v>0</v>
      </c>
      <c r="BL252" s="17" t="s">
        <v>197</v>
      </c>
      <c r="BM252" s="265" t="s">
        <v>1103</v>
      </c>
    </row>
    <row r="253" spans="2:65" s="1" customFormat="1" ht="16.5" customHeight="1">
      <c r="B253" s="40"/>
      <c r="C253" s="254" t="s">
        <v>1104</v>
      </c>
      <c r="D253" s="254" t="s">
        <v>193</v>
      </c>
      <c r="E253" s="255" t="s">
        <v>472</v>
      </c>
      <c r="F253" s="256" t="s">
        <v>1105</v>
      </c>
      <c r="G253" s="257" t="s">
        <v>1102</v>
      </c>
      <c r="H253" s="258">
        <v>55</v>
      </c>
      <c r="I253" s="259"/>
      <c r="J253" s="260">
        <f>ROUND(I253*H253,2)</f>
        <v>0</v>
      </c>
      <c r="K253" s="256" t="s">
        <v>1</v>
      </c>
      <c r="L253" s="42"/>
      <c r="M253" s="320" t="s">
        <v>1</v>
      </c>
      <c r="N253" s="321" t="s">
        <v>41</v>
      </c>
      <c r="O253" s="322"/>
      <c r="P253" s="323">
        <f>O253*H253</f>
        <v>0</v>
      </c>
      <c r="Q253" s="323">
        <v>0</v>
      </c>
      <c r="R253" s="323">
        <f>Q253*H253</f>
        <v>0</v>
      </c>
      <c r="S253" s="323">
        <v>0</v>
      </c>
      <c r="T253" s="324">
        <f>S253*H253</f>
        <v>0</v>
      </c>
      <c r="AR253" s="265" t="s">
        <v>197</v>
      </c>
      <c r="AT253" s="265" t="s">
        <v>193</v>
      </c>
      <c r="AU253" s="265" t="s">
        <v>85</v>
      </c>
      <c r="AY253" s="17" t="s">
        <v>190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83</v>
      </c>
      <c r="BK253" s="149">
        <f>ROUND(I253*H253,2)</f>
        <v>0</v>
      </c>
      <c r="BL253" s="17" t="s">
        <v>197</v>
      </c>
      <c r="BM253" s="265" t="s">
        <v>1106</v>
      </c>
    </row>
    <row r="254" spans="2:12" s="1" customFormat="1" ht="6.95" customHeight="1">
      <c r="B254" s="63"/>
      <c r="C254" s="64"/>
      <c r="D254" s="64"/>
      <c r="E254" s="64"/>
      <c r="F254" s="64"/>
      <c r="G254" s="64"/>
      <c r="H254" s="64"/>
      <c r="I254" s="199"/>
      <c r="J254" s="64"/>
      <c r="K254" s="64"/>
      <c r="L254" s="42"/>
    </row>
  </sheetData>
  <sheetProtection password="CC35" sheet="1" objects="1" scenarios="1" formatColumns="0" formatRows="0" autoFilter="0"/>
  <autoFilter ref="C141:K253"/>
  <mergeCells count="17">
    <mergeCell ref="E134:H134"/>
    <mergeCell ref="E85:H85"/>
    <mergeCell ref="E87:H87"/>
    <mergeCell ref="E89:H89"/>
    <mergeCell ref="D114:F114"/>
    <mergeCell ref="D115:F115"/>
    <mergeCell ref="D116:F116"/>
    <mergeCell ref="D117:F117"/>
    <mergeCell ref="D118:F118"/>
    <mergeCell ref="E130:H130"/>
    <mergeCell ref="E132:H132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99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139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1107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J102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ROUND((SUM(BE102:BE109)+SUM(BE131:BE145)),2)</f>
        <v>0</v>
      </c>
      <c r="I37" s="180">
        <v>0.21</v>
      </c>
      <c r="J37" s="179">
        <f>ROUND(((SUM(BE102:BE109)+SUM(BE131:BE145))*I37),2)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ROUND((SUM(BF102:BF109)+SUM(BF131:BF145)),2)</f>
        <v>0</v>
      </c>
      <c r="I38" s="180">
        <v>0.15</v>
      </c>
      <c r="J38" s="179">
        <f>ROUND(((SUM(BF102:BF109)+SUM(BF131:BF145))*I38),2)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ROUND((SUM(BG102:BG109)+SUM(BG131:BG145)),2)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ROUND((SUM(BH102:BH109)+SUM(BH131:BH145)),2)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ROUND((SUM(BI102:BI109)+SUM(BI131:BI145)),2)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139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05u - Elektroinstalace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J131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1108</v>
      </c>
      <c r="E99" s="211"/>
      <c r="F99" s="211"/>
      <c r="G99" s="211"/>
      <c r="H99" s="211"/>
      <c r="I99" s="212"/>
      <c r="J99" s="213">
        <f>J132</f>
        <v>0</v>
      </c>
      <c r="K99" s="209"/>
      <c r="L99" s="214"/>
    </row>
    <row r="100" spans="2:12" s="1" customFormat="1" ht="21.8" customHeight="1">
      <c r="B100" s="40"/>
      <c r="C100" s="41"/>
      <c r="D100" s="41"/>
      <c r="E100" s="41"/>
      <c r="F100" s="41"/>
      <c r="G100" s="41"/>
      <c r="H100" s="41"/>
      <c r="I100" s="164"/>
      <c r="J100" s="41"/>
      <c r="K100" s="41"/>
      <c r="L100" s="42"/>
    </row>
    <row r="101" spans="2:12" s="1" customFormat="1" ht="6.95" customHeight="1">
      <c r="B101" s="40"/>
      <c r="C101" s="41"/>
      <c r="D101" s="41"/>
      <c r="E101" s="41"/>
      <c r="F101" s="41"/>
      <c r="G101" s="41"/>
      <c r="H101" s="41"/>
      <c r="I101" s="164"/>
      <c r="J101" s="41"/>
      <c r="K101" s="41"/>
      <c r="L101" s="42"/>
    </row>
    <row r="102" spans="2:14" s="1" customFormat="1" ht="29.25" customHeight="1">
      <c r="B102" s="40"/>
      <c r="C102" s="207" t="s">
        <v>166</v>
      </c>
      <c r="D102" s="41"/>
      <c r="E102" s="41"/>
      <c r="F102" s="41"/>
      <c r="G102" s="41"/>
      <c r="H102" s="41"/>
      <c r="I102" s="164"/>
      <c r="J102" s="221">
        <f>ROUND(J103+J104+J105+J106+J107+J108,2)</f>
        <v>0</v>
      </c>
      <c r="K102" s="41"/>
      <c r="L102" s="42"/>
      <c r="N102" s="222" t="s">
        <v>40</v>
      </c>
    </row>
    <row r="103" spans="2:65" s="1" customFormat="1" ht="18" customHeight="1">
      <c r="B103" s="40"/>
      <c r="C103" s="41"/>
      <c r="D103" s="150" t="s">
        <v>167</v>
      </c>
      <c r="E103" s="145"/>
      <c r="F103" s="145"/>
      <c r="G103" s="41"/>
      <c r="H103" s="41"/>
      <c r="I103" s="164"/>
      <c r="J103" s="146">
        <v>0</v>
      </c>
      <c r="K103" s="41"/>
      <c r="L103" s="223"/>
      <c r="M103" s="164"/>
      <c r="N103" s="224" t="s">
        <v>42</v>
      </c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225" t="s">
        <v>168</v>
      </c>
      <c r="AZ103" s="164"/>
      <c r="BA103" s="164"/>
      <c r="BB103" s="164"/>
      <c r="BC103" s="164"/>
      <c r="BD103" s="164"/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225" t="s">
        <v>85</v>
      </c>
      <c r="BK103" s="164"/>
      <c r="BL103" s="164"/>
      <c r="BM103" s="164"/>
    </row>
    <row r="104" spans="2:65" s="1" customFormat="1" ht="18" customHeight="1">
      <c r="B104" s="40"/>
      <c r="C104" s="41"/>
      <c r="D104" s="150" t="s">
        <v>169</v>
      </c>
      <c r="E104" s="145"/>
      <c r="F104" s="145"/>
      <c r="G104" s="41"/>
      <c r="H104" s="41"/>
      <c r="I104" s="164"/>
      <c r="J104" s="146">
        <v>0</v>
      </c>
      <c r="K104" s="41"/>
      <c r="L104" s="223"/>
      <c r="M104" s="164"/>
      <c r="N104" s="224" t="s">
        <v>42</v>
      </c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225" t="s">
        <v>168</v>
      </c>
      <c r="AZ104" s="164"/>
      <c r="BA104" s="164"/>
      <c r="BB104" s="164"/>
      <c r="BC104" s="164"/>
      <c r="BD104" s="164"/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225" t="s">
        <v>85</v>
      </c>
      <c r="BK104" s="164"/>
      <c r="BL104" s="164"/>
      <c r="BM104" s="164"/>
    </row>
    <row r="105" spans="2:65" s="1" customFormat="1" ht="18" customHeight="1">
      <c r="B105" s="40"/>
      <c r="C105" s="41"/>
      <c r="D105" s="150" t="s">
        <v>170</v>
      </c>
      <c r="E105" s="145"/>
      <c r="F105" s="145"/>
      <c r="G105" s="41"/>
      <c r="H105" s="41"/>
      <c r="I105" s="164"/>
      <c r="J105" s="146">
        <v>0</v>
      </c>
      <c r="K105" s="41"/>
      <c r="L105" s="223"/>
      <c r="M105" s="164"/>
      <c r="N105" s="224" t="s">
        <v>42</v>
      </c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225" t="s">
        <v>168</v>
      </c>
      <c r="AZ105" s="164"/>
      <c r="BA105" s="164"/>
      <c r="BB105" s="164"/>
      <c r="BC105" s="164"/>
      <c r="BD105" s="164"/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225" t="s">
        <v>85</v>
      </c>
      <c r="BK105" s="164"/>
      <c r="BL105" s="164"/>
      <c r="BM105" s="164"/>
    </row>
    <row r="106" spans="2:65" s="1" customFormat="1" ht="18" customHeight="1">
      <c r="B106" s="40"/>
      <c r="C106" s="41"/>
      <c r="D106" s="150" t="s">
        <v>171</v>
      </c>
      <c r="E106" s="145"/>
      <c r="F106" s="145"/>
      <c r="G106" s="41"/>
      <c r="H106" s="41"/>
      <c r="I106" s="164"/>
      <c r="J106" s="146">
        <v>0</v>
      </c>
      <c r="K106" s="41"/>
      <c r="L106" s="223"/>
      <c r="M106" s="164"/>
      <c r="N106" s="224" t="s">
        <v>42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225" t="s">
        <v>168</v>
      </c>
      <c r="AZ106" s="164"/>
      <c r="BA106" s="164"/>
      <c r="BB106" s="164"/>
      <c r="BC106" s="164"/>
      <c r="BD106" s="164"/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225" t="s">
        <v>85</v>
      </c>
      <c r="BK106" s="164"/>
      <c r="BL106" s="164"/>
      <c r="BM106" s="164"/>
    </row>
    <row r="107" spans="2:65" s="1" customFormat="1" ht="18" customHeight="1">
      <c r="B107" s="40"/>
      <c r="C107" s="41"/>
      <c r="D107" s="150" t="s">
        <v>172</v>
      </c>
      <c r="E107" s="145"/>
      <c r="F107" s="145"/>
      <c r="G107" s="41"/>
      <c r="H107" s="41"/>
      <c r="I107" s="164"/>
      <c r="J107" s="146">
        <v>0</v>
      </c>
      <c r="K107" s="41"/>
      <c r="L107" s="223"/>
      <c r="M107" s="164"/>
      <c r="N107" s="224" t="s">
        <v>42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225" t="s">
        <v>168</v>
      </c>
      <c r="AZ107" s="164"/>
      <c r="BA107" s="164"/>
      <c r="BB107" s="164"/>
      <c r="BC107" s="164"/>
      <c r="BD107" s="164"/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225" t="s">
        <v>85</v>
      </c>
      <c r="BK107" s="164"/>
      <c r="BL107" s="164"/>
      <c r="BM107" s="164"/>
    </row>
    <row r="108" spans="2:65" s="1" customFormat="1" ht="18" customHeight="1">
      <c r="B108" s="40"/>
      <c r="C108" s="41"/>
      <c r="D108" s="145" t="s">
        <v>173</v>
      </c>
      <c r="E108" s="41"/>
      <c r="F108" s="41"/>
      <c r="G108" s="41"/>
      <c r="H108" s="41"/>
      <c r="I108" s="164"/>
      <c r="J108" s="146">
        <f>ROUND(J32*T108,2)</f>
        <v>0</v>
      </c>
      <c r="K108" s="41"/>
      <c r="L108" s="223"/>
      <c r="M108" s="164"/>
      <c r="N108" s="224" t="s">
        <v>42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225" t="s">
        <v>174</v>
      </c>
      <c r="AZ108" s="164"/>
      <c r="BA108" s="164"/>
      <c r="BB108" s="164"/>
      <c r="BC108" s="164"/>
      <c r="BD108" s="164"/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5" t="s">
        <v>85</v>
      </c>
      <c r="BK108" s="164"/>
      <c r="BL108" s="164"/>
      <c r="BM108" s="164"/>
    </row>
    <row r="109" spans="2:12" s="1" customFormat="1" ht="12">
      <c r="B109" s="40"/>
      <c r="C109" s="41"/>
      <c r="D109" s="41"/>
      <c r="E109" s="41"/>
      <c r="F109" s="41"/>
      <c r="G109" s="41"/>
      <c r="H109" s="41"/>
      <c r="I109" s="164"/>
      <c r="J109" s="41"/>
      <c r="K109" s="41"/>
      <c r="L109" s="42"/>
    </row>
    <row r="110" spans="2:12" s="1" customFormat="1" ht="29.25" customHeight="1">
      <c r="B110" s="40"/>
      <c r="C110" s="153" t="s">
        <v>136</v>
      </c>
      <c r="D110" s="154"/>
      <c r="E110" s="154"/>
      <c r="F110" s="154"/>
      <c r="G110" s="154"/>
      <c r="H110" s="154"/>
      <c r="I110" s="205"/>
      <c r="J110" s="155">
        <f>ROUND(J98+J102,2)</f>
        <v>0</v>
      </c>
      <c r="K110" s="154"/>
      <c r="L110" s="42"/>
    </row>
    <row r="111" spans="2:12" s="1" customFormat="1" ht="6.95" customHeight="1">
      <c r="B111" s="63"/>
      <c r="C111" s="64"/>
      <c r="D111" s="64"/>
      <c r="E111" s="64"/>
      <c r="F111" s="64"/>
      <c r="G111" s="64"/>
      <c r="H111" s="64"/>
      <c r="I111" s="199"/>
      <c r="J111" s="64"/>
      <c r="K111" s="64"/>
      <c r="L111" s="42"/>
    </row>
    <row r="115" spans="2:12" s="1" customFormat="1" ht="6.95" customHeight="1">
      <c r="B115" s="65"/>
      <c r="C115" s="66"/>
      <c r="D115" s="66"/>
      <c r="E115" s="66"/>
      <c r="F115" s="66"/>
      <c r="G115" s="66"/>
      <c r="H115" s="66"/>
      <c r="I115" s="202"/>
      <c r="J115" s="66"/>
      <c r="K115" s="66"/>
      <c r="L115" s="42"/>
    </row>
    <row r="116" spans="2:12" s="1" customFormat="1" ht="24.95" customHeight="1">
      <c r="B116" s="40"/>
      <c r="C116" s="23" t="s">
        <v>175</v>
      </c>
      <c r="D116" s="41"/>
      <c r="E116" s="41"/>
      <c r="F116" s="41"/>
      <c r="G116" s="41"/>
      <c r="H116" s="41"/>
      <c r="I116" s="164"/>
      <c r="J116" s="41"/>
      <c r="K116" s="41"/>
      <c r="L116" s="42"/>
    </row>
    <row r="117" spans="2:12" s="1" customFormat="1" ht="6.95" customHeight="1">
      <c r="B117" s="40"/>
      <c r="C117" s="41"/>
      <c r="D117" s="41"/>
      <c r="E117" s="41"/>
      <c r="F117" s="41"/>
      <c r="G117" s="41"/>
      <c r="H117" s="41"/>
      <c r="I117" s="164"/>
      <c r="J117" s="41"/>
      <c r="K117" s="41"/>
      <c r="L117" s="42"/>
    </row>
    <row r="118" spans="2:12" s="1" customFormat="1" ht="12" customHeight="1">
      <c r="B118" s="40"/>
      <c r="C118" s="32" t="s">
        <v>15</v>
      </c>
      <c r="D118" s="41"/>
      <c r="E118" s="41"/>
      <c r="F118" s="41"/>
      <c r="G118" s="41"/>
      <c r="H118" s="41"/>
      <c r="I118" s="164"/>
      <c r="J118" s="41"/>
      <c r="K118" s="41"/>
      <c r="L118" s="42"/>
    </row>
    <row r="119" spans="2:12" s="1" customFormat="1" ht="16.5" customHeight="1">
      <c r="B119" s="40"/>
      <c r="C119" s="41"/>
      <c r="D119" s="41"/>
      <c r="E119" s="203" t="str">
        <f>E7</f>
        <v>Stavební úpravy objektu 2 v obchodním areálu fy AGRICO v Týništi nad Orlicí</v>
      </c>
      <c r="F119" s="32"/>
      <c r="G119" s="32"/>
      <c r="H119" s="32"/>
      <c r="I119" s="164"/>
      <c r="J119" s="41"/>
      <c r="K119" s="41"/>
      <c r="L119" s="42"/>
    </row>
    <row r="120" spans="2:12" ht="12" customHeight="1">
      <c r="B120" s="21"/>
      <c r="C120" s="32" t="s">
        <v>138</v>
      </c>
      <c r="D120" s="22"/>
      <c r="E120" s="22"/>
      <c r="F120" s="22"/>
      <c r="G120" s="22"/>
      <c r="H120" s="22"/>
      <c r="I120" s="156"/>
      <c r="J120" s="22"/>
      <c r="K120" s="22"/>
      <c r="L120" s="20"/>
    </row>
    <row r="121" spans="2:12" s="1" customFormat="1" ht="16.5" customHeight="1">
      <c r="B121" s="40"/>
      <c r="C121" s="41"/>
      <c r="D121" s="41"/>
      <c r="E121" s="203" t="s">
        <v>139</v>
      </c>
      <c r="F121" s="41"/>
      <c r="G121" s="41"/>
      <c r="H121" s="41"/>
      <c r="I121" s="164"/>
      <c r="J121" s="41"/>
      <c r="K121" s="41"/>
      <c r="L121" s="42"/>
    </row>
    <row r="122" spans="2:12" s="1" customFormat="1" ht="12" customHeight="1">
      <c r="B122" s="40"/>
      <c r="C122" s="32" t="s">
        <v>140</v>
      </c>
      <c r="D122" s="41"/>
      <c r="E122" s="41"/>
      <c r="F122" s="41"/>
      <c r="G122" s="41"/>
      <c r="H122" s="41"/>
      <c r="I122" s="164"/>
      <c r="J122" s="41"/>
      <c r="K122" s="41"/>
      <c r="L122" s="42"/>
    </row>
    <row r="123" spans="2:12" s="1" customFormat="1" ht="16.5" customHeight="1">
      <c r="B123" s="40"/>
      <c r="C123" s="41"/>
      <c r="D123" s="41"/>
      <c r="E123" s="73" t="str">
        <f>E11</f>
        <v>05u - Elektroinstalace</v>
      </c>
      <c r="F123" s="41"/>
      <c r="G123" s="41"/>
      <c r="H123" s="41"/>
      <c r="I123" s="164"/>
      <c r="J123" s="41"/>
      <c r="K123" s="41"/>
      <c r="L123" s="42"/>
    </row>
    <row r="124" spans="2:12" s="1" customFormat="1" ht="6.95" customHeight="1">
      <c r="B124" s="40"/>
      <c r="C124" s="41"/>
      <c r="D124" s="41"/>
      <c r="E124" s="41"/>
      <c r="F124" s="41"/>
      <c r="G124" s="41"/>
      <c r="H124" s="41"/>
      <c r="I124" s="164"/>
      <c r="J124" s="41"/>
      <c r="K124" s="41"/>
      <c r="L124" s="42"/>
    </row>
    <row r="125" spans="2:12" s="1" customFormat="1" ht="12" customHeight="1">
      <c r="B125" s="40"/>
      <c r="C125" s="32" t="s">
        <v>19</v>
      </c>
      <c r="D125" s="41"/>
      <c r="E125" s="41"/>
      <c r="F125" s="27" t="str">
        <f>F14</f>
        <v xml:space="preserve"> </v>
      </c>
      <c r="G125" s="41"/>
      <c r="H125" s="41"/>
      <c r="I125" s="166" t="s">
        <v>21</v>
      </c>
      <c r="J125" s="76" t="str">
        <f>IF(J14="","",J14)</f>
        <v>4. 2. 2021</v>
      </c>
      <c r="K125" s="41"/>
      <c r="L125" s="42"/>
    </row>
    <row r="126" spans="2:12" s="1" customFormat="1" ht="6.95" customHeight="1">
      <c r="B126" s="40"/>
      <c r="C126" s="41"/>
      <c r="D126" s="41"/>
      <c r="E126" s="41"/>
      <c r="F126" s="41"/>
      <c r="G126" s="41"/>
      <c r="H126" s="41"/>
      <c r="I126" s="164"/>
      <c r="J126" s="41"/>
      <c r="K126" s="41"/>
      <c r="L126" s="42"/>
    </row>
    <row r="127" spans="2:12" s="1" customFormat="1" ht="15.15" customHeight="1">
      <c r="B127" s="40"/>
      <c r="C127" s="32" t="s">
        <v>23</v>
      </c>
      <c r="D127" s="41"/>
      <c r="E127" s="41"/>
      <c r="F127" s="27" t="str">
        <f>E17</f>
        <v>Agrico s.r.o.</v>
      </c>
      <c r="G127" s="41"/>
      <c r="H127" s="41"/>
      <c r="I127" s="166" t="s">
        <v>29</v>
      </c>
      <c r="J127" s="36" t="str">
        <f>E23</f>
        <v>PT atelier s.r.o.</v>
      </c>
      <c r="K127" s="41"/>
      <c r="L127" s="42"/>
    </row>
    <row r="128" spans="2:12" s="1" customFormat="1" ht="15.15" customHeight="1">
      <c r="B128" s="40"/>
      <c r="C128" s="32" t="s">
        <v>27</v>
      </c>
      <c r="D128" s="41"/>
      <c r="E128" s="41"/>
      <c r="F128" s="27" t="str">
        <f>IF(E20="","",E20)</f>
        <v>Vyplň údaj</v>
      </c>
      <c r="G128" s="41"/>
      <c r="H128" s="41"/>
      <c r="I128" s="166" t="s">
        <v>32</v>
      </c>
      <c r="J128" s="36" t="str">
        <f>E26</f>
        <v xml:space="preserve"> </v>
      </c>
      <c r="K128" s="41"/>
      <c r="L128" s="42"/>
    </row>
    <row r="129" spans="2:12" s="1" customFormat="1" ht="10.3" customHeight="1">
      <c r="B129" s="40"/>
      <c r="C129" s="41"/>
      <c r="D129" s="41"/>
      <c r="E129" s="41"/>
      <c r="F129" s="41"/>
      <c r="G129" s="41"/>
      <c r="H129" s="41"/>
      <c r="I129" s="164"/>
      <c r="J129" s="41"/>
      <c r="K129" s="41"/>
      <c r="L129" s="42"/>
    </row>
    <row r="130" spans="2:20" s="10" customFormat="1" ht="29.25" customHeight="1">
      <c r="B130" s="227"/>
      <c r="C130" s="228" t="s">
        <v>176</v>
      </c>
      <c r="D130" s="229" t="s">
        <v>61</v>
      </c>
      <c r="E130" s="229" t="s">
        <v>57</v>
      </c>
      <c r="F130" s="229" t="s">
        <v>58</v>
      </c>
      <c r="G130" s="229" t="s">
        <v>177</v>
      </c>
      <c r="H130" s="229" t="s">
        <v>178</v>
      </c>
      <c r="I130" s="230" t="s">
        <v>179</v>
      </c>
      <c r="J130" s="231" t="s">
        <v>145</v>
      </c>
      <c r="K130" s="232" t="s">
        <v>180</v>
      </c>
      <c r="L130" s="233"/>
      <c r="M130" s="97" t="s">
        <v>1</v>
      </c>
      <c r="N130" s="98" t="s">
        <v>40</v>
      </c>
      <c r="O130" s="98" t="s">
        <v>181</v>
      </c>
      <c r="P130" s="98" t="s">
        <v>182</v>
      </c>
      <c r="Q130" s="98" t="s">
        <v>183</v>
      </c>
      <c r="R130" s="98" t="s">
        <v>184</v>
      </c>
      <c r="S130" s="98" t="s">
        <v>185</v>
      </c>
      <c r="T130" s="99" t="s">
        <v>186</v>
      </c>
    </row>
    <row r="131" spans="2:63" s="1" customFormat="1" ht="22.8" customHeight="1">
      <c r="B131" s="40"/>
      <c r="C131" s="104" t="s">
        <v>187</v>
      </c>
      <c r="D131" s="41"/>
      <c r="E131" s="41"/>
      <c r="F131" s="41"/>
      <c r="G131" s="41"/>
      <c r="H131" s="41"/>
      <c r="I131" s="164"/>
      <c r="J131" s="234">
        <f>BK131</f>
        <v>0</v>
      </c>
      <c r="K131" s="41"/>
      <c r="L131" s="42"/>
      <c r="M131" s="100"/>
      <c r="N131" s="101"/>
      <c r="O131" s="101"/>
      <c r="P131" s="235">
        <f>P132</f>
        <v>0</v>
      </c>
      <c r="Q131" s="101"/>
      <c r="R131" s="235">
        <f>R132</f>
        <v>0</v>
      </c>
      <c r="S131" s="101"/>
      <c r="T131" s="236">
        <f>T132</f>
        <v>0</v>
      </c>
      <c r="AT131" s="17" t="s">
        <v>75</v>
      </c>
      <c r="AU131" s="17" t="s">
        <v>147</v>
      </c>
      <c r="BK131" s="237">
        <f>BK132</f>
        <v>0</v>
      </c>
    </row>
    <row r="132" spans="2:63" s="11" customFormat="1" ht="25.9" customHeight="1">
      <c r="B132" s="238"/>
      <c r="C132" s="239"/>
      <c r="D132" s="240" t="s">
        <v>75</v>
      </c>
      <c r="E132" s="241" t="s">
        <v>761</v>
      </c>
      <c r="F132" s="241" t="s">
        <v>1109</v>
      </c>
      <c r="G132" s="239"/>
      <c r="H132" s="239"/>
      <c r="I132" s="242"/>
      <c r="J132" s="243">
        <f>BK132</f>
        <v>0</v>
      </c>
      <c r="K132" s="239"/>
      <c r="L132" s="244"/>
      <c r="M132" s="245"/>
      <c r="N132" s="246"/>
      <c r="O132" s="246"/>
      <c r="P132" s="247">
        <f>SUM(P133:P145)</f>
        <v>0</v>
      </c>
      <c r="Q132" s="246"/>
      <c r="R132" s="247">
        <f>SUM(R133:R145)</f>
        <v>0</v>
      </c>
      <c r="S132" s="246"/>
      <c r="T132" s="248">
        <f>SUM(T133:T145)</f>
        <v>0</v>
      </c>
      <c r="AR132" s="249" t="s">
        <v>83</v>
      </c>
      <c r="AT132" s="250" t="s">
        <v>75</v>
      </c>
      <c r="AU132" s="250" t="s">
        <v>76</v>
      </c>
      <c r="AY132" s="249" t="s">
        <v>190</v>
      </c>
      <c r="BK132" s="251">
        <f>SUM(BK133:BK145)</f>
        <v>0</v>
      </c>
    </row>
    <row r="133" spans="2:65" s="1" customFormat="1" ht="24" customHeight="1">
      <c r="B133" s="40"/>
      <c r="C133" s="254" t="s">
        <v>83</v>
      </c>
      <c r="D133" s="254" t="s">
        <v>193</v>
      </c>
      <c r="E133" s="255" t="s">
        <v>228</v>
      </c>
      <c r="F133" s="256" t="s">
        <v>1110</v>
      </c>
      <c r="G133" s="257" t="s">
        <v>552</v>
      </c>
      <c r="H133" s="258">
        <v>15</v>
      </c>
      <c r="I133" s="259"/>
      <c r="J133" s="260">
        <f>ROUND(I133*H133,2)</f>
        <v>0</v>
      </c>
      <c r="K133" s="256" t="s">
        <v>1</v>
      </c>
      <c r="L133" s="42"/>
      <c r="M133" s="261" t="s">
        <v>1</v>
      </c>
      <c r="N133" s="262" t="s">
        <v>41</v>
      </c>
      <c r="O133" s="88"/>
      <c r="P133" s="263">
        <f>O133*H133</f>
        <v>0</v>
      </c>
      <c r="Q133" s="263">
        <v>0</v>
      </c>
      <c r="R133" s="263">
        <f>Q133*H133</f>
        <v>0</v>
      </c>
      <c r="S133" s="263">
        <v>0</v>
      </c>
      <c r="T133" s="264">
        <f>S133*H133</f>
        <v>0</v>
      </c>
      <c r="AR133" s="265" t="s">
        <v>197</v>
      </c>
      <c r="AT133" s="265" t="s">
        <v>193</v>
      </c>
      <c r="AU133" s="265" t="s">
        <v>83</v>
      </c>
      <c r="AY133" s="17" t="s">
        <v>190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83</v>
      </c>
      <c r="BK133" s="149">
        <f>ROUND(I133*H133,2)</f>
        <v>0</v>
      </c>
      <c r="BL133" s="17" t="s">
        <v>197</v>
      </c>
      <c r="BM133" s="265" t="s">
        <v>1111</v>
      </c>
    </row>
    <row r="134" spans="2:65" s="1" customFormat="1" ht="24" customHeight="1">
      <c r="B134" s="40"/>
      <c r="C134" s="254" t="s">
        <v>85</v>
      </c>
      <c r="D134" s="254" t="s">
        <v>193</v>
      </c>
      <c r="E134" s="255" t="s">
        <v>191</v>
      </c>
      <c r="F134" s="256" t="s">
        <v>1112</v>
      </c>
      <c r="G134" s="257" t="s">
        <v>552</v>
      </c>
      <c r="H134" s="258">
        <v>9</v>
      </c>
      <c r="I134" s="259"/>
      <c r="J134" s="260">
        <f>ROUND(I134*H134,2)</f>
        <v>0</v>
      </c>
      <c r="K134" s="256" t="s">
        <v>1</v>
      </c>
      <c r="L134" s="42"/>
      <c r="M134" s="261" t="s">
        <v>1</v>
      </c>
      <c r="N134" s="262" t="s">
        <v>41</v>
      </c>
      <c r="O134" s="88"/>
      <c r="P134" s="263">
        <f>O134*H134</f>
        <v>0</v>
      </c>
      <c r="Q134" s="263">
        <v>0</v>
      </c>
      <c r="R134" s="263">
        <f>Q134*H134</f>
        <v>0</v>
      </c>
      <c r="S134" s="263">
        <v>0</v>
      </c>
      <c r="T134" s="264">
        <f>S134*H134</f>
        <v>0</v>
      </c>
      <c r="AR134" s="265" t="s">
        <v>197</v>
      </c>
      <c r="AT134" s="265" t="s">
        <v>193</v>
      </c>
      <c r="AU134" s="265" t="s">
        <v>83</v>
      </c>
      <c r="AY134" s="17" t="s">
        <v>190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7" t="s">
        <v>83</v>
      </c>
      <c r="BK134" s="149">
        <f>ROUND(I134*H134,2)</f>
        <v>0</v>
      </c>
      <c r="BL134" s="17" t="s">
        <v>197</v>
      </c>
      <c r="BM134" s="265" t="s">
        <v>1113</v>
      </c>
    </row>
    <row r="135" spans="2:65" s="1" customFormat="1" ht="24" customHeight="1">
      <c r="B135" s="40"/>
      <c r="C135" s="254" t="s">
        <v>120</v>
      </c>
      <c r="D135" s="254" t="s">
        <v>193</v>
      </c>
      <c r="E135" s="255" t="s">
        <v>251</v>
      </c>
      <c r="F135" s="256" t="s">
        <v>1114</v>
      </c>
      <c r="G135" s="257" t="s">
        <v>552</v>
      </c>
      <c r="H135" s="258">
        <v>12</v>
      </c>
      <c r="I135" s="259"/>
      <c r="J135" s="260">
        <f>ROUND(I135*H135,2)</f>
        <v>0</v>
      </c>
      <c r="K135" s="256" t="s">
        <v>1</v>
      </c>
      <c r="L135" s="42"/>
      <c r="M135" s="261" t="s">
        <v>1</v>
      </c>
      <c r="N135" s="262" t="s">
        <v>41</v>
      </c>
      <c r="O135" s="88"/>
      <c r="P135" s="263">
        <f>O135*H135</f>
        <v>0</v>
      </c>
      <c r="Q135" s="263">
        <v>0</v>
      </c>
      <c r="R135" s="263">
        <f>Q135*H135</f>
        <v>0</v>
      </c>
      <c r="S135" s="263">
        <v>0</v>
      </c>
      <c r="T135" s="264">
        <f>S135*H135</f>
        <v>0</v>
      </c>
      <c r="AR135" s="265" t="s">
        <v>197</v>
      </c>
      <c r="AT135" s="265" t="s">
        <v>193</v>
      </c>
      <c r="AU135" s="265" t="s">
        <v>83</v>
      </c>
      <c r="AY135" s="17" t="s">
        <v>190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83</v>
      </c>
      <c r="BK135" s="149">
        <f>ROUND(I135*H135,2)</f>
        <v>0</v>
      </c>
      <c r="BL135" s="17" t="s">
        <v>197</v>
      </c>
      <c r="BM135" s="265" t="s">
        <v>1115</v>
      </c>
    </row>
    <row r="136" spans="2:65" s="1" customFormat="1" ht="24" customHeight="1">
      <c r="B136" s="40"/>
      <c r="C136" s="254" t="s">
        <v>197</v>
      </c>
      <c r="D136" s="254" t="s">
        <v>193</v>
      </c>
      <c r="E136" s="255" t="s">
        <v>209</v>
      </c>
      <c r="F136" s="256" t="s">
        <v>1116</v>
      </c>
      <c r="G136" s="257" t="s">
        <v>552</v>
      </c>
      <c r="H136" s="258">
        <v>13</v>
      </c>
      <c r="I136" s="259"/>
      <c r="J136" s="260">
        <f>ROUND(I136*H136,2)</f>
        <v>0</v>
      </c>
      <c r="K136" s="256" t="s">
        <v>1</v>
      </c>
      <c r="L136" s="42"/>
      <c r="M136" s="261" t="s">
        <v>1</v>
      </c>
      <c r="N136" s="262" t="s">
        <v>41</v>
      </c>
      <c r="O136" s="88"/>
      <c r="P136" s="263">
        <f>O136*H136</f>
        <v>0</v>
      </c>
      <c r="Q136" s="263">
        <v>0</v>
      </c>
      <c r="R136" s="263">
        <f>Q136*H136</f>
        <v>0</v>
      </c>
      <c r="S136" s="263">
        <v>0</v>
      </c>
      <c r="T136" s="264">
        <f>S136*H136</f>
        <v>0</v>
      </c>
      <c r="AR136" s="265" t="s">
        <v>197</v>
      </c>
      <c r="AT136" s="265" t="s">
        <v>193</v>
      </c>
      <c r="AU136" s="265" t="s">
        <v>83</v>
      </c>
      <c r="AY136" s="17" t="s">
        <v>190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83</v>
      </c>
      <c r="BK136" s="149">
        <f>ROUND(I136*H136,2)</f>
        <v>0</v>
      </c>
      <c r="BL136" s="17" t="s">
        <v>197</v>
      </c>
      <c r="BM136" s="265" t="s">
        <v>1117</v>
      </c>
    </row>
    <row r="137" spans="2:65" s="1" customFormat="1" ht="24" customHeight="1">
      <c r="B137" s="40"/>
      <c r="C137" s="254" t="s">
        <v>228</v>
      </c>
      <c r="D137" s="254" t="s">
        <v>193</v>
      </c>
      <c r="E137" s="255" t="s">
        <v>249</v>
      </c>
      <c r="F137" s="256" t="s">
        <v>1118</v>
      </c>
      <c r="G137" s="257" t="s">
        <v>552</v>
      </c>
      <c r="H137" s="258">
        <v>8</v>
      </c>
      <c r="I137" s="259"/>
      <c r="J137" s="260">
        <f>ROUND(I137*H137,2)</f>
        <v>0</v>
      </c>
      <c r="K137" s="256" t="s">
        <v>1</v>
      </c>
      <c r="L137" s="42"/>
      <c r="M137" s="261" t="s">
        <v>1</v>
      </c>
      <c r="N137" s="262" t="s">
        <v>41</v>
      </c>
      <c r="O137" s="88"/>
      <c r="P137" s="263">
        <f>O137*H137</f>
        <v>0</v>
      </c>
      <c r="Q137" s="263">
        <v>0</v>
      </c>
      <c r="R137" s="263">
        <f>Q137*H137</f>
        <v>0</v>
      </c>
      <c r="S137" s="263">
        <v>0</v>
      </c>
      <c r="T137" s="264">
        <f>S137*H137</f>
        <v>0</v>
      </c>
      <c r="AR137" s="265" t="s">
        <v>197</v>
      </c>
      <c r="AT137" s="265" t="s">
        <v>193</v>
      </c>
      <c r="AU137" s="265" t="s">
        <v>83</v>
      </c>
      <c r="AY137" s="17" t="s">
        <v>190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83</v>
      </c>
      <c r="BK137" s="149">
        <f>ROUND(I137*H137,2)</f>
        <v>0</v>
      </c>
      <c r="BL137" s="17" t="s">
        <v>197</v>
      </c>
      <c r="BM137" s="265" t="s">
        <v>1119</v>
      </c>
    </row>
    <row r="138" spans="2:65" s="1" customFormat="1" ht="24" customHeight="1">
      <c r="B138" s="40"/>
      <c r="C138" s="254" t="s">
        <v>191</v>
      </c>
      <c r="D138" s="254" t="s">
        <v>193</v>
      </c>
      <c r="E138" s="255" t="s">
        <v>264</v>
      </c>
      <c r="F138" s="256" t="s">
        <v>1120</v>
      </c>
      <c r="G138" s="257" t="s">
        <v>552</v>
      </c>
      <c r="H138" s="258">
        <v>21</v>
      </c>
      <c r="I138" s="259"/>
      <c r="J138" s="260">
        <f>ROUND(I138*H138,2)</f>
        <v>0</v>
      </c>
      <c r="K138" s="256" t="s">
        <v>1</v>
      </c>
      <c r="L138" s="42"/>
      <c r="M138" s="261" t="s">
        <v>1</v>
      </c>
      <c r="N138" s="262" t="s">
        <v>41</v>
      </c>
      <c r="O138" s="88"/>
      <c r="P138" s="263">
        <f>O138*H138</f>
        <v>0</v>
      </c>
      <c r="Q138" s="263">
        <v>0</v>
      </c>
      <c r="R138" s="263">
        <f>Q138*H138</f>
        <v>0</v>
      </c>
      <c r="S138" s="263">
        <v>0</v>
      </c>
      <c r="T138" s="264">
        <f>S138*H138</f>
        <v>0</v>
      </c>
      <c r="AR138" s="265" t="s">
        <v>197</v>
      </c>
      <c r="AT138" s="265" t="s">
        <v>193</v>
      </c>
      <c r="AU138" s="265" t="s">
        <v>83</v>
      </c>
      <c r="AY138" s="17" t="s">
        <v>190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83</v>
      </c>
      <c r="BK138" s="149">
        <f>ROUND(I138*H138,2)</f>
        <v>0</v>
      </c>
      <c r="BL138" s="17" t="s">
        <v>197</v>
      </c>
      <c r="BM138" s="265" t="s">
        <v>1121</v>
      </c>
    </row>
    <row r="139" spans="2:65" s="1" customFormat="1" ht="24" customHeight="1">
      <c r="B139" s="40"/>
      <c r="C139" s="254" t="s">
        <v>251</v>
      </c>
      <c r="D139" s="254" t="s">
        <v>193</v>
      </c>
      <c r="E139" s="255" t="s">
        <v>270</v>
      </c>
      <c r="F139" s="256" t="s">
        <v>1122</v>
      </c>
      <c r="G139" s="257" t="s">
        <v>552</v>
      </c>
      <c r="H139" s="258">
        <v>13</v>
      </c>
      <c r="I139" s="259"/>
      <c r="J139" s="260">
        <f>ROUND(I139*H139,2)</f>
        <v>0</v>
      </c>
      <c r="K139" s="256" t="s">
        <v>1</v>
      </c>
      <c r="L139" s="42"/>
      <c r="M139" s="261" t="s">
        <v>1</v>
      </c>
      <c r="N139" s="262" t="s">
        <v>41</v>
      </c>
      <c r="O139" s="88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AR139" s="265" t="s">
        <v>197</v>
      </c>
      <c r="AT139" s="265" t="s">
        <v>193</v>
      </c>
      <c r="AU139" s="265" t="s">
        <v>83</v>
      </c>
      <c r="AY139" s="17" t="s">
        <v>190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83</v>
      </c>
      <c r="BK139" s="149">
        <f>ROUND(I139*H139,2)</f>
        <v>0</v>
      </c>
      <c r="BL139" s="17" t="s">
        <v>197</v>
      </c>
      <c r="BM139" s="265" t="s">
        <v>1123</v>
      </c>
    </row>
    <row r="140" spans="2:65" s="1" customFormat="1" ht="24" customHeight="1">
      <c r="B140" s="40"/>
      <c r="C140" s="254" t="s">
        <v>209</v>
      </c>
      <c r="D140" s="254" t="s">
        <v>193</v>
      </c>
      <c r="E140" s="255" t="s">
        <v>279</v>
      </c>
      <c r="F140" s="256" t="s">
        <v>1124</v>
      </c>
      <c r="G140" s="257" t="s">
        <v>552</v>
      </c>
      <c r="H140" s="258">
        <v>10</v>
      </c>
      <c r="I140" s="259"/>
      <c r="J140" s="260">
        <f>ROUND(I140*H140,2)</f>
        <v>0</v>
      </c>
      <c r="K140" s="256" t="s">
        <v>1</v>
      </c>
      <c r="L140" s="42"/>
      <c r="M140" s="261" t="s">
        <v>1</v>
      </c>
      <c r="N140" s="262" t="s">
        <v>41</v>
      </c>
      <c r="O140" s="88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AR140" s="265" t="s">
        <v>197</v>
      </c>
      <c r="AT140" s="265" t="s">
        <v>193</v>
      </c>
      <c r="AU140" s="265" t="s">
        <v>83</v>
      </c>
      <c r="AY140" s="17" t="s">
        <v>190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83</v>
      </c>
      <c r="BK140" s="149">
        <f>ROUND(I140*H140,2)</f>
        <v>0</v>
      </c>
      <c r="BL140" s="17" t="s">
        <v>197</v>
      </c>
      <c r="BM140" s="265" t="s">
        <v>1125</v>
      </c>
    </row>
    <row r="141" spans="2:65" s="1" customFormat="1" ht="24" customHeight="1">
      <c r="B141" s="40"/>
      <c r="C141" s="254" t="s">
        <v>249</v>
      </c>
      <c r="D141" s="254" t="s">
        <v>193</v>
      </c>
      <c r="E141" s="255" t="s">
        <v>286</v>
      </c>
      <c r="F141" s="256" t="s">
        <v>1126</v>
      </c>
      <c r="G141" s="257" t="s">
        <v>552</v>
      </c>
      <c r="H141" s="258">
        <v>4</v>
      </c>
      <c r="I141" s="259"/>
      <c r="J141" s="260">
        <f>ROUND(I141*H141,2)</f>
        <v>0</v>
      </c>
      <c r="K141" s="256" t="s">
        <v>1</v>
      </c>
      <c r="L141" s="42"/>
      <c r="M141" s="261" t="s">
        <v>1</v>
      </c>
      <c r="N141" s="262" t="s">
        <v>41</v>
      </c>
      <c r="O141" s="88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AR141" s="265" t="s">
        <v>197</v>
      </c>
      <c r="AT141" s="265" t="s">
        <v>193</v>
      </c>
      <c r="AU141" s="265" t="s">
        <v>83</v>
      </c>
      <c r="AY141" s="17" t="s">
        <v>190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83</v>
      </c>
      <c r="BK141" s="149">
        <f>ROUND(I141*H141,2)</f>
        <v>0</v>
      </c>
      <c r="BL141" s="17" t="s">
        <v>197</v>
      </c>
      <c r="BM141" s="265" t="s">
        <v>1127</v>
      </c>
    </row>
    <row r="142" spans="2:65" s="1" customFormat="1" ht="24" customHeight="1">
      <c r="B142" s="40"/>
      <c r="C142" s="254" t="s">
        <v>264</v>
      </c>
      <c r="D142" s="254" t="s">
        <v>193</v>
      </c>
      <c r="E142" s="255" t="s">
        <v>293</v>
      </c>
      <c r="F142" s="256" t="s">
        <v>1128</v>
      </c>
      <c r="G142" s="257" t="s">
        <v>552</v>
      </c>
      <c r="H142" s="258">
        <v>2</v>
      </c>
      <c r="I142" s="259"/>
      <c r="J142" s="260">
        <f>ROUND(I142*H142,2)</f>
        <v>0</v>
      </c>
      <c r="K142" s="256" t="s">
        <v>1</v>
      </c>
      <c r="L142" s="42"/>
      <c r="M142" s="261" t="s">
        <v>1</v>
      </c>
      <c r="N142" s="262" t="s">
        <v>41</v>
      </c>
      <c r="O142" s="88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AR142" s="265" t="s">
        <v>197</v>
      </c>
      <c r="AT142" s="265" t="s">
        <v>193</v>
      </c>
      <c r="AU142" s="265" t="s">
        <v>83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197</v>
      </c>
      <c r="BM142" s="265" t="s">
        <v>1129</v>
      </c>
    </row>
    <row r="143" spans="2:65" s="1" customFormat="1" ht="24" customHeight="1">
      <c r="B143" s="40"/>
      <c r="C143" s="254" t="s">
        <v>270</v>
      </c>
      <c r="D143" s="254" t="s">
        <v>193</v>
      </c>
      <c r="E143" s="255" t="s">
        <v>8</v>
      </c>
      <c r="F143" s="256" t="s">
        <v>1130</v>
      </c>
      <c r="G143" s="257" t="s">
        <v>552</v>
      </c>
      <c r="H143" s="258">
        <v>15</v>
      </c>
      <c r="I143" s="259"/>
      <c r="J143" s="260">
        <f>ROUND(I143*H143,2)</f>
        <v>0</v>
      </c>
      <c r="K143" s="256" t="s">
        <v>1</v>
      </c>
      <c r="L143" s="42"/>
      <c r="M143" s="261" t="s">
        <v>1</v>
      </c>
      <c r="N143" s="262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197</v>
      </c>
      <c r="AT143" s="265" t="s">
        <v>193</v>
      </c>
      <c r="AU143" s="265" t="s">
        <v>83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1131</v>
      </c>
    </row>
    <row r="144" spans="2:65" s="1" customFormat="1" ht="24" customHeight="1">
      <c r="B144" s="40"/>
      <c r="C144" s="254" t="s">
        <v>279</v>
      </c>
      <c r="D144" s="254" t="s">
        <v>193</v>
      </c>
      <c r="E144" s="255" t="s">
        <v>301</v>
      </c>
      <c r="F144" s="256" t="s">
        <v>1132</v>
      </c>
      <c r="G144" s="257" t="s">
        <v>552</v>
      </c>
      <c r="H144" s="258">
        <v>3</v>
      </c>
      <c r="I144" s="259"/>
      <c r="J144" s="260">
        <f>ROUND(I144*H144,2)</f>
        <v>0</v>
      </c>
      <c r="K144" s="256" t="s">
        <v>1</v>
      </c>
      <c r="L144" s="42"/>
      <c r="M144" s="261" t="s">
        <v>1</v>
      </c>
      <c r="N144" s="262" t="s">
        <v>41</v>
      </c>
      <c r="O144" s="88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65" t="s">
        <v>197</v>
      </c>
      <c r="AT144" s="265" t="s">
        <v>193</v>
      </c>
      <c r="AU144" s="265" t="s">
        <v>83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197</v>
      </c>
      <c r="BM144" s="265" t="s">
        <v>1133</v>
      </c>
    </row>
    <row r="145" spans="2:65" s="1" customFormat="1" ht="16.5" customHeight="1">
      <c r="B145" s="40"/>
      <c r="C145" s="254" t="s">
        <v>286</v>
      </c>
      <c r="D145" s="254" t="s">
        <v>193</v>
      </c>
      <c r="E145" s="255" t="s">
        <v>306</v>
      </c>
      <c r="F145" s="256" t="s">
        <v>1134</v>
      </c>
      <c r="G145" s="257" t="s">
        <v>552</v>
      </c>
      <c r="H145" s="258">
        <v>125</v>
      </c>
      <c r="I145" s="259"/>
      <c r="J145" s="260">
        <f>ROUND(I145*H145,2)</f>
        <v>0</v>
      </c>
      <c r="K145" s="256" t="s">
        <v>1</v>
      </c>
      <c r="L145" s="42"/>
      <c r="M145" s="320" t="s">
        <v>1</v>
      </c>
      <c r="N145" s="321" t="s">
        <v>41</v>
      </c>
      <c r="O145" s="322"/>
      <c r="P145" s="323">
        <f>O145*H145</f>
        <v>0</v>
      </c>
      <c r="Q145" s="323">
        <v>0</v>
      </c>
      <c r="R145" s="323">
        <f>Q145*H145</f>
        <v>0</v>
      </c>
      <c r="S145" s="323">
        <v>0</v>
      </c>
      <c r="T145" s="324">
        <f>S145*H145</f>
        <v>0</v>
      </c>
      <c r="AR145" s="265" t="s">
        <v>197</v>
      </c>
      <c r="AT145" s="265" t="s">
        <v>193</v>
      </c>
      <c r="AU145" s="265" t="s">
        <v>83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1135</v>
      </c>
    </row>
    <row r="146" spans="2:12" s="1" customFormat="1" ht="6.95" customHeight="1">
      <c r="B146" s="63"/>
      <c r="C146" s="64"/>
      <c r="D146" s="64"/>
      <c r="E146" s="64"/>
      <c r="F146" s="64"/>
      <c r="G146" s="64"/>
      <c r="H146" s="64"/>
      <c r="I146" s="199"/>
      <c r="J146" s="64"/>
      <c r="K146" s="64"/>
      <c r="L146" s="42"/>
    </row>
  </sheetData>
  <sheetProtection password="CC35" sheet="1" objects="1" scenarios="1" formatColumns="0" formatRows="0" autoFilter="0"/>
  <autoFilter ref="C130:K145"/>
  <mergeCells count="17">
    <mergeCell ref="E123:H123"/>
    <mergeCell ref="E85:H85"/>
    <mergeCell ref="E87:H87"/>
    <mergeCell ref="E89:H89"/>
    <mergeCell ref="D103:F103"/>
    <mergeCell ref="D104:F104"/>
    <mergeCell ref="D105:F105"/>
    <mergeCell ref="D106:F106"/>
    <mergeCell ref="D107:F107"/>
    <mergeCell ref="E119:H119"/>
    <mergeCell ref="E121:H121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102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139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1136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J104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ROUND((SUM(BE104:BE111)+SUM(BE133:BE144)),2)</f>
        <v>0</v>
      </c>
      <c r="I37" s="180">
        <v>0.21</v>
      </c>
      <c r="J37" s="179">
        <f>ROUND(((SUM(BE104:BE111)+SUM(BE133:BE144))*I37),2)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ROUND((SUM(BF104:BF111)+SUM(BF133:BF144)),2)</f>
        <v>0</v>
      </c>
      <c r="I38" s="180">
        <v>0.15</v>
      </c>
      <c r="J38" s="179">
        <f>ROUND(((SUM(BF104:BF111)+SUM(BF133:BF144))*I38),2)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ROUND((SUM(BG104:BG111)+SUM(BG133:BG144)),2)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ROUND((SUM(BH104:BH111)+SUM(BH133:BH144)),2)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ROUND((SUM(BI104:BI111)+SUM(BI133:BI144)),2)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139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07u - Elektroinstalace - venkovní osvětlení a dílny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J133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1137</v>
      </c>
      <c r="E99" s="211"/>
      <c r="F99" s="211"/>
      <c r="G99" s="211"/>
      <c r="H99" s="211"/>
      <c r="I99" s="212"/>
      <c r="J99" s="213">
        <f>J134</f>
        <v>0</v>
      </c>
      <c r="K99" s="209"/>
      <c r="L99" s="214"/>
    </row>
    <row r="100" spans="2:12" s="8" customFormat="1" ht="24.95" customHeight="1">
      <c r="B100" s="208"/>
      <c r="C100" s="209"/>
      <c r="D100" s="210" t="s">
        <v>1138</v>
      </c>
      <c r="E100" s="211"/>
      <c r="F100" s="211"/>
      <c r="G100" s="211"/>
      <c r="H100" s="211"/>
      <c r="I100" s="212"/>
      <c r="J100" s="213">
        <f>J139</f>
        <v>0</v>
      </c>
      <c r="K100" s="209"/>
      <c r="L100" s="214"/>
    </row>
    <row r="101" spans="2:12" s="8" customFormat="1" ht="24.95" customHeight="1">
      <c r="B101" s="208"/>
      <c r="C101" s="209"/>
      <c r="D101" s="210" t="s">
        <v>1139</v>
      </c>
      <c r="E101" s="211"/>
      <c r="F101" s="211"/>
      <c r="G101" s="211"/>
      <c r="H101" s="211"/>
      <c r="I101" s="212"/>
      <c r="J101" s="213">
        <f>J142</f>
        <v>0</v>
      </c>
      <c r="K101" s="209"/>
      <c r="L101" s="214"/>
    </row>
    <row r="102" spans="2:12" s="1" customFormat="1" ht="21.8" customHeight="1">
      <c r="B102" s="40"/>
      <c r="C102" s="41"/>
      <c r="D102" s="41"/>
      <c r="E102" s="41"/>
      <c r="F102" s="41"/>
      <c r="G102" s="41"/>
      <c r="H102" s="41"/>
      <c r="I102" s="164"/>
      <c r="J102" s="41"/>
      <c r="K102" s="41"/>
      <c r="L102" s="42"/>
    </row>
    <row r="103" spans="2:12" s="1" customFormat="1" ht="6.95" customHeight="1">
      <c r="B103" s="40"/>
      <c r="C103" s="41"/>
      <c r="D103" s="41"/>
      <c r="E103" s="41"/>
      <c r="F103" s="41"/>
      <c r="G103" s="41"/>
      <c r="H103" s="41"/>
      <c r="I103" s="164"/>
      <c r="J103" s="41"/>
      <c r="K103" s="41"/>
      <c r="L103" s="42"/>
    </row>
    <row r="104" spans="2:14" s="1" customFormat="1" ht="29.25" customHeight="1">
      <c r="B104" s="40"/>
      <c r="C104" s="207" t="s">
        <v>166</v>
      </c>
      <c r="D104" s="41"/>
      <c r="E104" s="41"/>
      <c r="F104" s="41"/>
      <c r="G104" s="41"/>
      <c r="H104" s="41"/>
      <c r="I104" s="164"/>
      <c r="J104" s="221">
        <f>ROUND(J105+J106+J107+J108+J109+J110,2)</f>
        <v>0</v>
      </c>
      <c r="K104" s="41"/>
      <c r="L104" s="42"/>
      <c r="N104" s="222" t="s">
        <v>40</v>
      </c>
    </row>
    <row r="105" spans="2:65" s="1" customFormat="1" ht="18" customHeight="1">
      <c r="B105" s="40"/>
      <c r="C105" s="41"/>
      <c r="D105" s="150" t="s">
        <v>167</v>
      </c>
      <c r="E105" s="145"/>
      <c r="F105" s="145"/>
      <c r="G105" s="41"/>
      <c r="H105" s="41"/>
      <c r="I105" s="164"/>
      <c r="J105" s="146">
        <v>0</v>
      </c>
      <c r="K105" s="41"/>
      <c r="L105" s="223"/>
      <c r="M105" s="164"/>
      <c r="N105" s="224" t="s">
        <v>42</v>
      </c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225" t="s">
        <v>168</v>
      </c>
      <c r="AZ105" s="164"/>
      <c r="BA105" s="164"/>
      <c r="BB105" s="164"/>
      <c r="BC105" s="164"/>
      <c r="BD105" s="164"/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225" t="s">
        <v>85</v>
      </c>
      <c r="BK105" s="164"/>
      <c r="BL105" s="164"/>
      <c r="BM105" s="164"/>
    </row>
    <row r="106" spans="2:65" s="1" customFormat="1" ht="18" customHeight="1">
      <c r="B106" s="40"/>
      <c r="C106" s="41"/>
      <c r="D106" s="150" t="s">
        <v>169</v>
      </c>
      <c r="E106" s="145"/>
      <c r="F106" s="145"/>
      <c r="G106" s="41"/>
      <c r="H106" s="41"/>
      <c r="I106" s="164"/>
      <c r="J106" s="146">
        <v>0</v>
      </c>
      <c r="K106" s="41"/>
      <c r="L106" s="223"/>
      <c r="M106" s="164"/>
      <c r="N106" s="224" t="s">
        <v>42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225" t="s">
        <v>168</v>
      </c>
      <c r="AZ106" s="164"/>
      <c r="BA106" s="164"/>
      <c r="BB106" s="164"/>
      <c r="BC106" s="164"/>
      <c r="BD106" s="164"/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225" t="s">
        <v>85</v>
      </c>
      <c r="BK106" s="164"/>
      <c r="BL106" s="164"/>
      <c r="BM106" s="164"/>
    </row>
    <row r="107" spans="2:65" s="1" customFormat="1" ht="18" customHeight="1">
      <c r="B107" s="40"/>
      <c r="C107" s="41"/>
      <c r="D107" s="150" t="s">
        <v>170</v>
      </c>
      <c r="E107" s="145"/>
      <c r="F107" s="145"/>
      <c r="G107" s="41"/>
      <c r="H107" s="41"/>
      <c r="I107" s="164"/>
      <c r="J107" s="146">
        <v>0</v>
      </c>
      <c r="K107" s="41"/>
      <c r="L107" s="223"/>
      <c r="M107" s="164"/>
      <c r="N107" s="224" t="s">
        <v>42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225" t="s">
        <v>168</v>
      </c>
      <c r="AZ107" s="164"/>
      <c r="BA107" s="164"/>
      <c r="BB107" s="164"/>
      <c r="BC107" s="164"/>
      <c r="BD107" s="164"/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225" t="s">
        <v>85</v>
      </c>
      <c r="BK107" s="164"/>
      <c r="BL107" s="164"/>
      <c r="BM107" s="164"/>
    </row>
    <row r="108" spans="2:65" s="1" customFormat="1" ht="18" customHeight="1">
      <c r="B108" s="40"/>
      <c r="C108" s="41"/>
      <c r="D108" s="150" t="s">
        <v>171</v>
      </c>
      <c r="E108" s="145"/>
      <c r="F108" s="145"/>
      <c r="G108" s="41"/>
      <c r="H108" s="41"/>
      <c r="I108" s="164"/>
      <c r="J108" s="146">
        <v>0</v>
      </c>
      <c r="K108" s="41"/>
      <c r="L108" s="223"/>
      <c r="M108" s="164"/>
      <c r="N108" s="224" t="s">
        <v>42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225" t="s">
        <v>168</v>
      </c>
      <c r="AZ108" s="164"/>
      <c r="BA108" s="164"/>
      <c r="BB108" s="164"/>
      <c r="BC108" s="164"/>
      <c r="BD108" s="164"/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5" t="s">
        <v>85</v>
      </c>
      <c r="BK108" s="164"/>
      <c r="BL108" s="164"/>
      <c r="BM108" s="164"/>
    </row>
    <row r="109" spans="2:65" s="1" customFormat="1" ht="18" customHeight="1">
      <c r="B109" s="40"/>
      <c r="C109" s="41"/>
      <c r="D109" s="150" t="s">
        <v>172</v>
      </c>
      <c r="E109" s="145"/>
      <c r="F109" s="145"/>
      <c r="G109" s="41"/>
      <c r="H109" s="41"/>
      <c r="I109" s="164"/>
      <c r="J109" s="146">
        <v>0</v>
      </c>
      <c r="K109" s="41"/>
      <c r="L109" s="223"/>
      <c r="M109" s="164"/>
      <c r="N109" s="224" t="s">
        <v>42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225" t="s">
        <v>168</v>
      </c>
      <c r="AZ109" s="164"/>
      <c r="BA109" s="164"/>
      <c r="BB109" s="164"/>
      <c r="BC109" s="164"/>
      <c r="BD109" s="164"/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225" t="s">
        <v>85</v>
      </c>
      <c r="BK109" s="164"/>
      <c r="BL109" s="164"/>
      <c r="BM109" s="164"/>
    </row>
    <row r="110" spans="2:65" s="1" customFormat="1" ht="18" customHeight="1">
      <c r="B110" s="40"/>
      <c r="C110" s="41"/>
      <c r="D110" s="145" t="s">
        <v>173</v>
      </c>
      <c r="E110" s="41"/>
      <c r="F110" s="41"/>
      <c r="G110" s="41"/>
      <c r="H110" s="41"/>
      <c r="I110" s="164"/>
      <c r="J110" s="146">
        <f>ROUND(J32*T110,2)</f>
        <v>0</v>
      </c>
      <c r="K110" s="41"/>
      <c r="L110" s="223"/>
      <c r="M110" s="164"/>
      <c r="N110" s="224" t="s">
        <v>42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225" t="s">
        <v>174</v>
      </c>
      <c r="AZ110" s="164"/>
      <c r="BA110" s="164"/>
      <c r="BB110" s="164"/>
      <c r="BC110" s="164"/>
      <c r="BD110" s="164"/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5" t="s">
        <v>85</v>
      </c>
      <c r="BK110" s="164"/>
      <c r="BL110" s="164"/>
      <c r="BM110" s="164"/>
    </row>
    <row r="111" spans="2:12" s="1" customFormat="1" ht="12">
      <c r="B111" s="40"/>
      <c r="C111" s="41"/>
      <c r="D111" s="41"/>
      <c r="E111" s="41"/>
      <c r="F111" s="41"/>
      <c r="G111" s="41"/>
      <c r="H111" s="41"/>
      <c r="I111" s="164"/>
      <c r="J111" s="41"/>
      <c r="K111" s="41"/>
      <c r="L111" s="42"/>
    </row>
    <row r="112" spans="2:12" s="1" customFormat="1" ht="29.25" customHeight="1">
      <c r="B112" s="40"/>
      <c r="C112" s="153" t="s">
        <v>136</v>
      </c>
      <c r="D112" s="154"/>
      <c r="E112" s="154"/>
      <c r="F112" s="154"/>
      <c r="G112" s="154"/>
      <c r="H112" s="154"/>
      <c r="I112" s="205"/>
      <c r="J112" s="155">
        <f>ROUND(J98+J104,2)</f>
        <v>0</v>
      </c>
      <c r="K112" s="154"/>
      <c r="L112" s="42"/>
    </row>
    <row r="113" spans="2:12" s="1" customFormat="1" ht="6.95" customHeight="1">
      <c r="B113" s="63"/>
      <c r="C113" s="64"/>
      <c r="D113" s="64"/>
      <c r="E113" s="64"/>
      <c r="F113" s="64"/>
      <c r="G113" s="64"/>
      <c r="H113" s="64"/>
      <c r="I113" s="199"/>
      <c r="J113" s="64"/>
      <c r="K113" s="64"/>
      <c r="L113" s="42"/>
    </row>
    <row r="117" spans="2:12" s="1" customFormat="1" ht="6.95" customHeight="1">
      <c r="B117" s="65"/>
      <c r="C117" s="66"/>
      <c r="D117" s="66"/>
      <c r="E117" s="66"/>
      <c r="F117" s="66"/>
      <c r="G117" s="66"/>
      <c r="H117" s="66"/>
      <c r="I117" s="202"/>
      <c r="J117" s="66"/>
      <c r="K117" s="66"/>
      <c r="L117" s="42"/>
    </row>
    <row r="118" spans="2:12" s="1" customFormat="1" ht="24.95" customHeight="1">
      <c r="B118" s="40"/>
      <c r="C118" s="23" t="s">
        <v>175</v>
      </c>
      <c r="D118" s="41"/>
      <c r="E118" s="41"/>
      <c r="F118" s="41"/>
      <c r="G118" s="41"/>
      <c r="H118" s="41"/>
      <c r="I118" s="164"/>
      <c r="J118" s="41"/>
      <c r="K118" s="41"/>
      <c r="L118" s="42"/>
    </row>
    <row r="119" spans="2:12" s="1" customFormat="1" ht="6.95" customHeight="1">
      <c r="B119" s="40"/>
      <c r="C119" s="41"/>
      <c r="D119" s="41"/>
      <c r="E119" s="41"/>
      <c r="F119" s="41"/>
      <c r="G119" s="41"/>
      <c r="H119" s="41"/>
      <c r="I119" s="164"/>
      <c r="J119" s="41"/>
      <c r="K119" s="41"/>
      <c r="L119" s="42"/>
    </row>
    <row r="120" spans="2:12" s="1" customFormat="1" ht="12" customHeight="1">
      <c r="B120" s="40"/>
      <c r="C120" s="32" t="s">
        <v>15</v>
      </c>
      <c r="D120" s="41"/>
      <c r="E120" s="41"/>
      <c r="F120" s="41"/>
      <c r="G120" s="41"/>
      <c r="H120" s="41"/>
      <c r="I120" s="164"/>
      <c r="J120" s="41"/>
      <c r="K120" s="41"/>
      <c r="L120" s="42"/>
    </row>
    <row r="121" spans="2:12" s="1" customFormat="1" ht="16.5" customHeight="1">
      <c r="B121" s="40"/>
      <c r="C121" s="41"/>
      <c r="D121" s="41"/>
      <c r="E121" s="203" t="str">
        <f>E7</f>
        <v>Stavební úpravy objektu 2 v obchodním areálu fy AGRICO v Týništi nad Orlicí</v>
      </c>
      <c r="F121" s="32"/>
      <c r="G121" s="32"/>
      <c r="H121" s="32"/>
      <c r="I121" s="164"/>
      <c r="J121" s="41"/>
      <c r="K121" s="41"/>
      <c r="L121" s="42"/>
    </row>
    <row r="122" spans="2:12" ht="12" customHeight="1">
      <c r="B122" s="21"/>
      <c r="C122" s="32" t="s">
        <v>138</v>
      </c>
      <c r="D122" s="22"/>
      <c r="E122" s="22"/>
      <c r="F122" s="22"/>
      <c r="G122" s="22"/>
      <c r="H122" s="22"/>
      <c r="I122" s="156"/>
      <c r="J122" s="22"/>
      <c r="K122" s="22"/>
      <c r="L122" s="20"/>
    </row>
    <row r="123" spans="2:12" s="1" customFormat="1" ht="16.5" customHeight="1">
      <c r="B123" s="40"/>
      <c r="C123" s="41"/>
      <c r="D123" s="41"/>
      <c r="E123" s="203" t="s">
        <v>139</v>
      </c>
      <c r="F123" s="41"/>
      <c r="G123" s="41"/>
      <c r="H123" s="41"/>
      <c r="I123" s="164"/>
      <c r="J123" s="41"/>
      <c r="K123" s="41"/>
      <c r="L123" s="42"/>
    </row>
    <row r="124" spans="2:12" s="1" customFormat="1" ht="12" customHeight="1">
      <c r="B124" s="40"/>
      <c r="C124" s="32" t="s">
        <v>140</v>
      </c>
      <c r="D124" s="41"/>
      <c r="E124" s="41"/>
      <c r="F124" s="41"/>
      <c r="G124" s="41"/>
      <c r="H124" s="41"/>
      <c r="I124" s="164"/>
      <c r="J124" s="41"/>
      <c r="K124" s="41"/>
      <c r="L124" s="42"/>
    </row>
    <row r="125" spans="2:12" s="1" customFormat="1" ht="16.5" customHeight="1">
      <c r="B125" s="40"/>
      <c r="C125" s="41"/>
      <c r="D125" s="41"/>
      <c r="E125" s="73" t="str">
        <f>E11</f>
        <v>07u - Elektroinstalace - venkovní osvětlení a dílny</v>
      </c>
      <c r="F125" s="41"/>
      <c r="G125" s="41"/>
      <c r="H125" s="41"/>
      <c r="I125" s="164"/>
      <c r="J125" s="41"/>
      <c r="K125" s="41"/>
      <c r="L125" s="42"/>
    </row>
    <row r="126" spans="2:12" s="1" customFormat="1" ht="6.95" customHeight="1">
      <c r="B126" s="40"/>
      <c r="C126" s="41"/>
      <c r="D126" s="41"/>
      <c r="E126" s="41"/>
      <c r="F126" s="41"/>
      <c r="G126" s="41"/>
      <c r="H126" s="41"/>
      <c r="I126" s="164"/>
      <c r="J126" s="41"/>
      <c r="K126" s="41"/>
      <c r="L126" s="42"/>
    </row>
    <row r="127" spans="2:12" s="1" customFormat="1" ht="12" customHeight="1">
      <c r="B127" s="40"/>
      <c r="C127" s="32" t="s">
        <v>19</v>
      </c>
      <c r="D127" s="41"/>
      <c r="E127" s="41"/>
      <c r="F127" s="27" t="str">
        <f>F14</f>
        <v xml:space="preserve"> </v>
      </c>
      <c r="G127" s="41"/>
      <c r="H127" s="41"/>
      <c r="I127" s="166" t="s">
        <v>21</v>
      </c>
      <c r="J127" s="76" t="str">
        <f>IF(J14="","",J14)</f>
        <v>4. 2. 2021</v>
      </c>
      <c r="K127" s="41"/>
      <c r="L127" s="42"/>
    </row>
    <row r="128" spans="2:12" s="1" customFormat="1" ht="6.95" customHeight="1">
      <c r="B128" s="40"/>
      <c r="C128" s="41"/>
      <c r="D128" s="41"/>
      <c r="E128" s="41"/>
      <c r="F128" s="41"/>
      <c r="G128" s="41"/>
      <c r="H128" s="41"/>
      <c r="I128" s="164"/>
      <c r="J128" s="41"/>
      <c r="K128" s="41"/>
      <c r="L128" s="42"/>
    </row>
    <row r="129" spans="2:12" s="1" customFormat="1" ht="15.15" customHeight="1">
      <c r="B129" s="40"/>
      <c r="C129" s="32" t="s">
        <v>23</v>
      </c>
      <c r="D129" s="41"/>
      <c r="E129" s="41"/>
      <c r="F129" s="27" t="str">
        <f>E17</f>
        <v>Agrico s.r.o.</v>
      </c>
      <c r="G129" s="41"/>
      <c r="H129" s="41"/>
      <c r="I129" s="166" t="s">
        <v>29</v>
      </c>
      <c r="J129" s="36" t="str">
        <f>E23</f>
        <v>PT atelier s.r.o.</v>
      </c>
      <c r="K129" s="41"/>
      <c r="L129" s="42"/>
    </row>
    <row r="130" spans="2:12" s="1" customFormat="1" ht="15.15" customHeight="1">
      <c r="B130" s="40"/>
      <c r="C130" s="32" t="s">
        <v>27</v>
      </c>
      <c r="D130" s="41"/>
      <c r="E130" s="41"/>
      <c r="F130" s="27" t="str">
        <f>IF(E20="","",E20)</f>
        <v>Vyplň údaj</v>
      </c>
      <c r="G130" s="41"/>
      <c r="H130" s="41"/>
      <c r="I130" s="166" t="s">
        <v>32</v>
      </c>
      <c r="J130" s="36" t="str">
        <f>E26</f>
        <v xml:space="preserve"> </v>
      </c>
      <c r="K130" s="41"/>
      <c r="L130" s="42"/>
    </row>
    <row r="131" spans="2:12" s="1" customFormat="1" ht="10.3" customHeight="1">
      <c r="B131" s="40"/>
      <c r="C131" s="41"/>
      <c r="D131" s="41"/>
      <c r="E131" s="41"/>
      <c r="F131" s="41"/>
      <c r="G131" s="41"/>
      <c r="H131" s="41"/>
      <c r="I131" s="164"/>
      <c r="J131" s="41"/>
      <c r="K131" s="41"/>
      <c r="L131" s="42"/>
    </row>
    <row r="132" spans="2:20" s="10" customFormat="1" ht="29.25" customHeight="1">
      <c r="B132" s="227"/>
      <c r="C132" s="228" t="s">
        <v>176</v>
      </c>
      <c r="D132" s="229" t="s">
        <v>61</v>
      </c>
      <c r="E132" s="229" t="s">
        <v>57</v>
      </c>
      <c r="F132" s="229" t="s">
        <v>58</v>
      </c>
      <c r="G132" s="229" t="s">
        <v>177</v>
      </c>
      <c r="H132" s="229" t="s">
        <v>178</v>
      </c>
      <c r="I132" s="230" t="s">
        <v>179</v>
      </c>
      <c r="J132" s="231" t="s">
        <v>145</v>
      </c>
      <c r="K132" s="232" t="s">
        <v>180</v>
      </c>
      <c r="L132" s="233"/>
      <c r="M132" s="97" t="s">
        <v>1</v>
      </c>
      <c r="N132" s="98" t="s">
        <v>40</v>
      </c>
      <c r="O132" s="98" t="s">
        <v>181</v>
      </c>
      <c r="P132" s="98" t="s">
        <v>182</v>
      </c>
      <c r="Q132" s="98" t="s">
        <v>183</v>
      </c>
      <c r="R132" s="98" t="s">
        <v>184</v>
      </c>
      <c r="S132" s="98" t="s">
        <v>185</v>
      </c>
      <c r="T132" s="99" t="s">
        <v>186</v>
      </c>
    </row>
    <row r="133" spans="2:63" s="1" customFormat="1" ht="22.8" customHeight="1">
      <c r="B133" s="40"/>
      <c r="C133" s="104" t="s">
        <v>187</v>
      </c>
      <c r="D133" s="41"/>
      <c r="E133" s="41"/>
      <c r="F133" s="41"/>
      <c r="G133" s="41"/>
      <c r="H133" s="41"/>
      <c r="I133" s="164"/>
      <c r="J133" s="234">
        <f>BK133</f>
        <v>0</v>
      </c>
      <c r="K133" s="41"/>
      <c r="L133" s="42"/>
      <c r="M133" s="100"/>
      <c r="N133" s="101"/>
      <c r="O133" s="101"/>
      <c r="P133" s="235">
        <f>P134+P139+P142</f>
        <v>0</v>
      </c>
      <c r="Q133" s="101"/>
      <c r="R133" s="235">
        <f>R134+R139+R142</f>
        <v>0</v>
      </c>
      <c r="S133" s="101"/>
      <c r="T133" s="236">
        <f>T134+T139+T142</f>
        <v>0</v>
      </c>
      <c r="AT133" s="17" t="s">
        <v>75</v>
      </c>
      <c r="AU133" s="17" t="s">
        <v>147</v>
      </c>
      <c r="BK133" s="237">
        <f>BK134+BK139+BK142</f>
        <v>0</v>
      </c>
    </row>
    <row r="134" spans="2:63" s="11" customFormat="1" ht="25.9" customHeight="1">
      <c r="B134" s="238"/>
      <c r="C134" s="239"/>
      <c r="D134" s="240" t="s">
        <v>75</v>
      </c>
      <c r="E134" s="241" t="s">
        <v>756</v>
      </c>
      <c r="F134" s="241" t="s">
        <v>1109</v>
      </c>
      <c r="G134" s="239"/>
      <c r="H134" s="239"/>
      <c r="I134" s="242"/>
      <c r="J134" s="243">
        <f>BK134</f>
        <v>0</v>
      </c>
      <c r="K134" s="239"/>
      <c r="L134" s="244"/>
      <c r="M134" s="245"/>
      <c r="N134" s="246"/>
      <c r="O134" s="246"/>
      <c r="P134" s="247">
        <f>SUM(P135:P138)</f>
        <v>0</v>
      </c>
      <c r="Q134" s="246"/>
      <c r="R134" s="247">
        <f>SUM(R135:R138)</f>
        <v>0</v>
      </c>
      <c r="S134" s="246"/>
      <c r="T134" s="248">
        <f>SUM(T135:T138)</f>
        <v>0</v>
      </c>
      <c r="AR134" s="249" t="s">
        <v>83</v>
      </c>
      <c r="AT134" s="250" t="s">
        <v>75</v>
      </c>
      <c r="AU134" s="250" t="s">
        <v>76</v>
      </c>
      <c r="AY134" s="249" t="s">
        <v>190</v>
      </c>
      <c r="BK134" s="251">
        <f>SUM(BK135:BK138)</f>
        <v>0</v>
      </c>
    </row>
    <row r="135" spans="2:65" s="1" customFormat="1" ht="24" customHeight="1">
      <c r="B135" s="40"/>
      <c r="C135" s="254" t="s">
        <v>76</v>
      </c>
      <c r="D135" s="254" t="s">
        <v>193</v>
      </c>
      <c r="E135" s="255" t="s">
        <v>83</v>
      </c>
      <c r="F135" s="256" t="s">
        <v>1140</v>
      </c>
      <c r="G135" s="257" t="s">
        <v>552</v>
      </c>
      <c r="H135" s="258">
        <v>12</v>
      </c>
      <c r="I135" s="259"/>
      <c r="J135" s="260">
        <f>ROUND(I135*H135,2)</f>
        <v>0</v>
      </c>
      <c r="K135" s="256" t="s">
        <v>1</v>
      </c>
      <c r="L135" s="42"/>
      <c r="M135" s="261" t="s">
        <v>1</v>
      </c>
      <c r="N135" s="262" t="s">
        <v>41</v>
      </c>
      <c r="O135" s="88"/>
      <c r="P135" s="263">
        <f>O135*H135</f>
        <v>0</v>
      </c>
      <c r="Q135" s="263">
        <v>0</v>
      </c>
      <c r="R135" s="263">
        <f>Q135*H135</f>
        <v>0</v>
      </c>
      <c r="S135" s="263">
        <v>0</v>
      </c>
      <c r="T135" s="264">
        <f>S135*H135</f>
        <v>0</v>
      </c>
      <c r="AR135" s="265" t="s">
        <v>197</v>
      </c>
      <c r="AT135" s="265" t="s">
        <v>193</v>
      </c>
      <c r="AU135" s="265" t="s">
        <v>83</v>
      </c>
      <c r="AY135" s="17" t="s">
        <v>190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83</v>
      </c>
      <c r="BK135" s="149">
        <f>ROUND(I135*H135,2)</f>
        <v>0</v>
      </c>
      <c r="BL135" s="17" t="s">
        <v>197</v>
      </c>
      <c r="BM135" s="265" t="s">
        <v>1141</v>
      </c>
    </row>
    <row r="136" spans="2:65" s="1" customFormat="1" ht="24" customHeight="1">
      <c r="B136" s="40"/>
      <c r="C136" s="254" t="s">
        <v>76</v>
      </c>
      <c r="D136" s="254" t="s">
        <v>193</v>
      </c>
      <c r="E136" s="255" t="s">
        <v>85</v>
      </c>
      <c r="F136" s="256" t="s">
        <v>1142</v>
      </c>
      <c r="G136" s="257" t="s">
        <v>552</v>
      </c>
      <c r="H136" s="258">
        <v>18</v>
      </c>
      <c r="I136" s="259"/>
      <c r="J136" s="260">
        <f>ROUND(I136*H136,2)</f>
        <v>0</v>
      </c>
      <c r="K136" s="256" t="s">
        <v>1</v>
      </c>
      <c r="L136" s="42"/>
      <c r="M136" s="261" t="s">
        <v>1</v>
      </c>
      <c r="N136" s="262" t="s">
        <v>41</v>
      </c>
      <c r="O136" s="88"/>
      <c r="P136" s="263">
        <f>O136*H136</f>
        <v>0</v>
      </c>
      <c r="Q136" s="263">
        <v>0</v>
      </c>
      <c r="R136" s="263">
        <f>Q136*H136</f>
        <v>0</v>
      </c>
      <c r="S136" s="263">
        <v>0</v>
      </c>
      <c r="T136" s="264">
        <f>S136*H136</f>
        <v>0</v>
      </c>
      <c r="AR136" s="265" t="s">
        <v>197</v>
      </c>
      <c r="AT136" s="265" t="s">
        <v>193</v>
      </c>
      <c r="AU136" s="265" t="s">
        <v>83</v>
      </c>
      <c r="AY136" s="17" t="s">
        <v>190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83</v>
      </c>
      <c r="BK136" s="149">
        <f>ROUND(I136*H136,2)</f>
        <v>0</v>
      </c>
      <c r="BL136" s="17" t="s">
        <v>197</v>
      </c>
      <c r="BM136" s="265" t="s">
        <v>1143</v>
      </c>
    </row>
    <row r="137" spans="2:65" s="1" customFormat="1" ht="24" customHeight="1">
      <c r="B137" s="40"/>
      <c r="C137" s="254" t="s">
        <v>76</v>
      </c>
      <c r="D137" s="254" t="s">
        <v>193</v>
      </c>
      <c r="E137" s="255" t="s">
        <v>120</v>
      </c>
      <c r="F137" s="256" t="s">
        <v>1144</v>
      </c>
      <c r="G137" s="257" t="s">
        <v>552</v>
      </c>
      <c r="H137" s="258">
        <v>5</v>
      </c>
      <c r="I137" s="259"/>
      <c r="J137" s="260">
        <f>ROUND(I137*H137,2)</f>
        <v>0</v>
      </c>
      <c r="K137" s="256" t="s">
        <v>1</v>
      </c>
      <c r="L137" s="42"/>
      <c r="M137" s="261" t="s">
        <v>1</v>
      </c>
      <c r="N137" s="262" t="s">
        <v>41</v>
      </c>
      <c r="O137" s="88"/>
      <c r="P137" s="263">
        <f>O137*H137</f>
        <v>0</v>
      </c>
      <c r="Q137" s="263">
        <v>0</v>
      </c>
      <c r="R137" s="263">
        <f>Q137*H137</f>
        <v>0</v>
      </c>
      <c r="S137" s="263">
        <v>0</v>
      </c>
      <c r="T137" s="264">
        <f>S137*H137</f>
        <v>0</v>
      </c>
      <c r="AR137" s="265" t="s">
        <v>197</v>
      </c>
      <c r="AT137" s="265" t="s">
        <v>193</v>
      </c>
      <c r="AU137" s="265" t="s">
        <v>83</v>
      </c>
      <c r="AY137" s="17" t="s">
        <v>190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83</v>
      </c>
      <c r="BK137" s="149">
        <f>ROUND(I137*H137,2)</f>
        <v>0</v>
      </c>
      <c r="BL137" s="17" t="s">
        <v>197</v>
      </c>
      <c r="BM137" s="265" t="s">
        <v>1145</v>
      </c>
    </row>
    <row r="138" spans="2:65" s="1" customFormat="1" ht="16.5" customHeight="1">
      <c r="B138" s="40"/>
      <c r="C138" s="254" t="s">
        <v>76</v>
      </c>
      <c r="D138" s="254" t="s">
        <v>193</v>
      </c>
      <c r="E138" s="255" t="s">
        <v>197</v>
      </c>
      <c r="F138" s="256" t="s">
        <v>1134</v>
      </c>
      <c r="G138" s="257" t="s">
        <v>552</v>
      </c>
      <c r="H138" s="258">
        <v>35</v>
      </c>
      <c r="I138" s="259"/>
      <c r="J138" s="260">
        <f>ROUND(I138*H138,2)</f>
        <v>0</v>
      </c>
      <c r="K138" s="256" t="s">
        <v>1</v>
      </c>
      <c r="L138" s="42"/>
      <c r="M138" s="261" t="s">
        <v>1</v>
      </c>
      <c r="N138" s="262" t="s">
        <v>41</v>
      </c>
      <c r="O138" s="88"/>
      <c r="P138" s="263">
        <f>O138*H138</f>
        <v>0</v>
      </c>
      <c r="Q138" s="263">
        <v>0</v>
      </c>
      <c r="R138" s="263">
        <f>Q138*H138</f>
        <v>0</v>
      </c>
      <c r="S138" s="263">
        <v>0</v>
      </c>
      <c r="T138" s="264">
        <f>S138*H138</f>
        <v>0</v>
      </c>
      <c r="AR138" s="265" t="s">
        <v>197</v>
      </c>
      <c r="AT138" s="265" t="s">
        <v>193</v>
      </c>
      <c r="AU138" s="265" t="s">
        <v>83</v>
      </c>
      <c r="AY138" s="17" t="s">
        <v>190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83</v>
      </c>
      <c r="BK138" s="149">
        <f>ROUND(I138*H138,2)</f>
        <v>0</v>
      </c>
      <c r="BL138" s="17" t="s">
        <v>197</v>
      </c>
      <c r="BM138" s="265" t="s">
        <v>1146</v>
      </c>
    </row>
    <row r="139" spans="2:63" s="11" customFormat="1" ht="25.9" customHeight="1">
      <c r="B139" s="238"/>
      <c r="C139" s="239"/>
      <c r="D139" s="240" t="s">
        <v>75</v>
      </c>
      <c r="E139" s="241" t="s">
        <v>761</v>
      </c>
      <c r="F139" s="241" t="s">
        <v>1147</v>
      </c>
      <c r="G139" s="239"/>
      <c r="H139" s="239"/>
      <c r="I139" s="242"/>
      <c r="J139" s="243">
        <f>BK139</f>
        <v>0</v>
      </c>
      <c r="K139" s="239"/>
      <c r="L139" s="244"/>
      <c r="M139" s="245"/>
      <c r="N139" s="246"/>
      <c r="O139" s="246"/>
      <c r="P139" s="247">
        <f>SUM(P140:P141)</f>
        <v>0</v>
      </c>
      <c r="Q139" s="246"/>
      <c r="R139" s="247">
        <f>SUM(R140:R141)</f>
        <v>0</v>
      </c>
      <c r="S139" s="246"/>
      <c r="T139" s="248">
        <f>SUM(T140:T141)</f>
        <v>0</v>
      </c>
      <c r="AR139" s="249" t="s">
        <v>83</v>
      </c>
      <c r="AT139" s="250" t="s">
        <v>75</v>
      </c>
      <c r="AU139" s="250" t="s">
        <v>76</v>
      </c>
      <c r="AY139" s="249" t="s">
        <v>190</v>
      </c>
      <c r="BK139" s="251">
        <f>SUM(BK140:BK141)</f>
        <v>0</v>
      </c>
    </row>
    <row r="140" spans="2:65" s="1" customFormat="1" ht="16.5" customHeight="1">
      <c r="B140" s="40"/>
      <c r="C140" s="254" t="s">
        <v>76</v>
      </c>
      <c r="D140" s="254" t="s">
        <v>193</v>
      </c>
      <c r="E140" s="255" t="s">
        <v>228</v>
      </c>
      <c r="F140" s="256" t="s">
        <v>1148</v>
      </c>
      <c r="G140" s="257" t="s">
        <v>361</v>
      </c>
      <c r="H140" s="258">
        <v>160</v>
      </c>
      <c r="I140" s="259"/>
      <c r="J140" s="260">
        <f>ROUND(I140*H140,2)</f>
        <v>0</v>
      </c>
      <c r="K140" s="256" t="s">
        <v>1</v>
      </c>
      <c r="L140" s="42"/>
      <c r="M140" s="261" t="s">
        <v>1</v>
      </c>
      <c r="N140" s="262" t="s">
        <v>41</v>
      </c>
      <c r="O140" s="88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AR140" s="265" t="s">
        <v>197</v>
      </c>
      <c r="AT140" s="265" t="s">
        <v>193</v>
      </c>
      <c r="AU140" s="265" t="s">
        <v>83</v>
      </c>
      <c r="AY140" s="17" t="s">
        <v>190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83</v>
      </c>
      <c r="BK140" s="149">
        <f>ROUND(I140*H140,2)</f>
        <v>0</v>
      </c>
      <c r="BL140" s="17" t="s">
        <v>197</v>
      </c>
      <c r="BM140" s="265" t="s">
        <v>1149</v>
      </c>
    </row>
    <row r="141" spans="2:65" s="1" customFormat="1" ht="16.5" customHeight="1">
      <c r="B141" s="40"/>
      <c r="C141" s="254" t="s">
        <v>76</v>
      </c>
      <c r="D141" s="254" t="s">
        <v>193</v>
      </c>
      <c r="E141" s="255" t="s">
        <v>191</v>
      </c>
      <c r="F141" s="256" t="s">
        <v>1150</v>
      </c>
      <c r="G141" s="257" t="s">
        <v>361</v>
      </c>
      <c r="H141" s="258">
        <v>160</v>
      </c>
      <c r="I141" s="259"/>
      <c r="J141" s="260">
        <f>ROUND(I141*H141,2)</f>
        <v>0</v>
      </c>
      <c r="K141" s="256" t="s">
        <v>1</v>
      </c>
      <c r="L141" s="42"/>
      <c r="M141" s="261" t="s">
        <v>1</v>
      </c>
      <c r="N141" s="262" t="s">
        <v>41</v>
      </c>
      <c r="O141" s="88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AR141" s="265" t="s">
        <v>197</v>
      </c>
      <c r="AT141" s="265" t="s">
        <v>193</v>
      </c>
      <c r="AU141" s="265" t="s">
        <v>83</v>
      </c>
      <c r="AY141" s="17" t="s">
        <v>190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83</v>
      </c>
      <c r="BK141" s="149">
        <f>ROUND(I141*H141,2)</f>
        <v>0</v>
      </c>
      <c r="BL141" s="17" t="s">
        <v>197</v>
      </c>
      <c r="BM141" s="265" t="s">
        <v>1151</v>
      </c>
    </row>
    <row r="142" spans="2:63" s="11" customFormat="1" ht="25.9" customHeight="1">
      <c r="B142" s="238"/>
      <c r="C142" s="239"/>
      <c r="D142" s="240" t="s">
        <v>75</v>
      </c>
      <c r="E142" s="241" t="s">
        <v>1097</v>
      </c>
      <c r="F142" s="241" t="s">
        <v>1152</v>
      </c>
      <c r="G142" s="239"/>
      <c r="H142" s="239"/>
      <c r="I142" s="242"/>
      <c r="J142" s="243">
        <f>BK142</f>
        <v>0</v>
      </c>
      <c r="K142" s="239"/>
      <c r="L142" s="244"/>
      <c r="M142" s="245"/>
      <c r="N142" s="246"/>
      <c r="O142" s="246"/>
      <c r="P142" s="247">
        <f>SUM(P143:P144)</f>
        <v>0</v>
      </c>
      <c r="Q142" s="246"/>
      <c r="R142" s="247">
        <f>SUM(R143:R144)</f>
        <v>0</v>
      </c>
      <c r="S142" s="246"/>
      <c r="T142" s="248">
        <f>SUM(T143:T144)</f>
        <v>0</v>
      </c>
      <c r="AR142" s="249" t="s">
        <v>83</v>
      </c>
      <c r="AT142" s="250" t="s">
        <v>75</v>
      </c>
      <c r="AU142" s="250" t="s">
        <v>76</v>
      </c>
      <c r="AY142" s="249" t="s">
        <v>190</v>
      </c>
      <c r="BK142" s="251">
        <f>SUM(BK143:BK144)</f>
        <v>0</v>
      </c>
    </row>
    <row r="143" spans="2:65" s="1" customFormat="1" ht="16.5" customHeight="1">
      <c r="B143" s="40"/>
      <c r="C143" s="254" t="s">
        <v>76</v>
      </c>
      <c r="D143" s="254" t="s">
        <v>193</v>
      </c>
      <c r="E143" s="255" t="s">
        <v>251</v>
      </c>
      <c r="F143" s="256" t="s">
        <v>1153</v>
      </c>
      <c r="G143" s="257" t="s">
        <v>1154</v>
      </c>
      <c r="H143" s="258">
        <v>22</v>
      </c>
      <c r="I143" s="259"/>
      <c r="J143" s="260">
        <f>ROUND(I143*H143,2)</f>
        <v>0</v>
      </c>
      <c r="K143" s="256" t="s">
        <v>1</v>
      </c>
      <c r="L143" s="42"/>
      <c r="M143" s="261" t="s">
        <v>1</v>
      </c>
      <c r="N143" s="262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197</v>
      </c>
      <c r="AT143" s="265" t="s">
        <v>193</v>
      </c>
      <c r="AU143" s="265" t="s">
        <v>83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1155</v>
      </c>
    </row>
    <row r="144" spans="2:65" s="1" customFormat="1" ht="16.5" customHeight="1">
      <c r="B144" s="40"/>
      <c r="C144" s="254" t="s">
        <v>76</v>
      </c>
      <c r="D144" s="254" t="s">
        <v>193</v>
      </c>
      <c r="E144" s="255" t="s">
        <v>209</v>
      </c>
      <c r="F144" s="256" t="s">
        <v>1156</v>
      </c>
      <c r="G144" s="257" t="s">
        <v>1154</v>
      </c>
      <c r="H144" s="258">
        <v>8</v>
      </c>
      <c r="I144" s="259"/>
      <c r="J144" s="260">
        <f>ROUND(I144*H144,2)</f>
        <v>0</v>
      </c>
      <c r="K144" s="256" t="s">
        <v>1</v>
      </c>
      <c r="L144" s="42"/>
      <c r="M144" s="320" t="s">
        <v>1</v>
      </c>
      <c r="N144" s="321" t="s">
        <v>41</v>
      </c>
      <c r="O144" s="322"/>
      <c r="P144" s="323">
        <f>O144*H144</f>
        <v>0</v>
      </c>
      <c r="Q144" s="323">
        <v>0</v>
      </c>
      <c r="R144" s="323">
        <f>Q144*H144</f>
        <v>0</v>
      </c>
      <c r="S144" s="323">
        <v>0</v>
      </c>
      <c r="T144" s="324">
        <f>S144*H144</f>
        <v>0</v>
      </c>
      <c r="AR144" s="265" t="s">
        <v>197</v>
      </c>
      <c r="AT144" s="265" t="s">
        <v>193</v>
      </c>
      <c r="AU144" s="265" t="s">
        <v>83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197</v>
      </c>
      <c r="BM144" s="265" t="s">
        <v>1157</v>
      </c>
    </row>
    <row r="145" spans="2:12" s="1" customFormat="1" ht="6.95" customHeight="1">
      <c r="B145" s="63"/>
      <c r="C145" s="64"/>
      <c r="D145" s="64"/>
      <c r="E145" s="64"/>
      <c r="F145" s="64"/>
      <c r="G145" s="64"/>
      <c r="H145" s="64"/>
      <c r="I145" s="199"/>
      <c r="J145" s="64"/>
      <c r="K145" s="64"/>
      <c r="L145" s="42"/>
    </row>
  </sheetData>
  <sheetProtection password="CC35" sheet="1" objects="1" scenarios="1" formatColumns="0" formatRows="0" autoFilter="0"/>
  <autoFilter ref="C132:K144"/>
  <mergeCells count="17">
    <mergeCell ref="E125:H125"/>
    <mergeCell ref="E85:H85"/>
    <mergeCell ref="E87:H87"/>
    <mergeCell ref="E89:H89"/>
    <mergeCell ref="D105:F105"/>
    <mergeCell ref="D106:F106"/>
    <mergeCell ref="D107:F107"/>
    <mergeCell ref="D108:F108"/>
    <mergeCell ref="D109:F109"/>
    <mergeCell ref="E121:H121"/>
    <mergeCell ref="E123:H123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107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1158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1159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J128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ROUND((SUM(BE128:BE135)+SUM(BE157:BE864)),2)</f>
        <v>0</v>
      </c>
      <c r="I37" s="180">
        <v>0.21</v>
      </c>
      <c r="J37" s="179">
        <f>ROUND(((SUM(BE128:BE135)+SUM(BE157:BE864))*I37),2)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ROUND((SUM(BF128:BF135)+SUM(BF157:BF864)),2)</f>
        <v>0</v>
      </c>
      <c r="I38" s="180">
        <v>0.15</v>
      </c>
      <c r="J38" s="179">
        <f>ROUND(((SUM(BF128:BF135)+SUM(BF157:BF864))*I38),2)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ROUND((SUM(BG128:BG135)+SUM(BG157:BG864)),2)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ROUND((SUM(BH128:BH135)+SUM(BH157:BH864)),2)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ROUND((SUM(BI128:BI135)+SUM(BI157:BI864)),2)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1158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01n - Stavební část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J157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148</v>
      </c>
      <c r="E99" s="211"/>
      <c r="F99" s="211"/>
      <c r="G99" s="211"/>
      <c r="H99" s="211"/>
      <c r="I99" s="212"/>
      <c r="J99" s="213">
        <f>J158</f>
        <v>0</v>
      </c>
      <c r="K99" s="209"/>
      <c r="L99" s="214"/>
    </row>
    <row r="100" spans="2:12" s="9" customFormat="1" ht="19.9" customHeight="1">
      <c r="B100" s="215"/>
      <c r="C100" s="130"/>
      <c r="D100" s="216" t="s">
        <v>1160</v>
      </c>
      <c r="E100" s="217"/>
      <c r="F100" s="217"/>
      <c r="G100" s="217"/>
      <c r="H100" s="217"/>
      <c r="I100" s="218"/>
      <c r="J100" s="219">
        <f>J159</f>
        <v>0</v>
      </c>
      <c r="K100" s="130"/>
      <c r="L100" s="220"/>
    </row>
    <row r="101" spans="2:12" s="9" customFormat="1" ht="19.9" customHeight="1">
      <c r="B101" s="215"/>
      <c r="C101" s="130"/>
      <c r="D101" s="216" t="s">
        <v>1161</v>
      </c>
      <c r="E101" s="217"/>
      <c r="F101" s="217"/>
      <c r="G101" s="217"/>
      <c r="H101" s="217"/>
      <c r="I101" s="218"/>
      <c r="J101" s="219">
        <f>J192</f>
        <v>0</v>
      </c>
      <c r="K101" s="130"/>
      <c r="L101" s="220"/>
    </row>
    <row r="102" spans="2:12" s="9" customFormat="1" ht="19.9" customHeight="1">
      <c r="B102" s="215"/>
      <c r="C102" s="130"/>
      <c r="D102" s="216" t="s">
        <v>1162</v>
      </c>
      <c r="E102" s="217"/>
      <c r="F102" s="217"/>
      <c r="G102" s="217"/>
      <c r="H102" s="217"/>
      <c r="I102" s="218"/>
      <c r="J102" s="219">
        <f>J197</f>
        <v>0</v>
      </c>
      <c r="K102" s="130"/>
      <c r="L102" s="220"/>
    </row>
    <row r="103" spans="2:12" s="9" customFormat="1" ht="19.9" customHeight="1">
      <c r="B103" s="215"/>
      <c r="C103" s="130"/>
      <c r="D103" s="216" t="s">
        <v>1163</v>
      </c>
      <c r="E103" s="217"/>
      <c r="F103" s="217"/>
      <c r="G103" s="217"/>
      <c r="H103" s="217"/>
      <c r="I103" s="218"/>
      <c r="J103" s="219">
        <f>J226</f>
        <v>0</v>
      </c>
      <c r="K103" s="130"/>
      <c r="L103" s="220"/>
    </row>
    <row r="104" spans="2:12" s="9" customFormat="1" ht="19.9" customHeight="1">
      <c r="B104" s="215"/>
      <c r="C104" s="130"/>
      <c r="D104" s="216" t="s">
        <v>149</v>
      </c>
      <c r="E104" s="217"/>
      <c r="F104" s="217"/>
      <c r="G104" s="217"/>
      <c r="H104" s="217"/>
      <c r="I104" s="218"/>
      <c r="J104" s="219">
        <f>J232</f>
        <v>0</v>
      </c>
      <c r="K104" s="130"/>
      <c r="L104" s="220"/>
    </row>
    <row r="105" spans="2:12" s="9" customFormat="1" ht="19.9" customHeight="1">
      <c r="B105" s="215"/>
      <c r="C105" s="130"/>
      <c r="D105" s="216" t="s">
        <v>150</v>
      </c>
      <c r="E105" s="217"/>
      <c r="F105" s="217"/>
      <c r="G105" s="217"/>
      <c r="H105" s="217"/>
      <c r="I105" s="218"/>
      <c r="J105" s="219">
        <f>J317</f>
        <v>0</v>
      </c>
      <c r="K105" s="130"/>
      <c r="L105" s="220"/>
    </row>
    <row r="106" spans="2:12" s="9" customFormat="1" ht="19.9" customHeight="1">
      <c r="B106" s="215"/>
      <c r="C106" s="130"/>
      <c r="D106" s="216" t="s">
        <v>151</v>
      </c>
      <c r="E106" s="217"/>
      <c r="F106" s="217"/>
      <c r="G106" s="217"/>
      <c r="H106" s="217"/>
      <c r="I106" s="218"/>
      <c r="J106" s="219">
        <f>J384</f>
        <v>0</v>
      </c>
      <c r="K106" s="130"/>
      <c r="L106" s="220"/>
    </row>
    <row r="107" spans="2:12" s="9" customFormat="1" ht="19.9" customHeight="1">
      <c r="B107" s="215"/>
      <c r="C107" s="130"/>
      <c r="D107" s="216" t="s">
        <v>152</v>
      </c>
      <c r="E107" s="217"/>
      <c r="F107" s="217"/>
      <c r="G107" s="217"/>
      <c r="H107" s="217"/>
      <c r="I107" s="218"/>
      <c r="J107" s="219">
        <f>J391</f>
        <v>0</v>
      </c>
      <c r="K107" s="130"/>
      <c r="L107" s="220"/>
    </row>
    <row r="108" spans="2:12" s="8" customFormat="1" ht="24.95" customHeight="1">
      <c r="B108" s="208"/>
      <c r="C108" s="209"/>
      <c r="D108" s="210" t="s">
        <v>153</v>
      </c>
      <c r="E108" s="211"/>
      <c r="F108" s="211"/>
      <c r="G108" s="211"/>
      <c r="H108" s="211"/>
      <c r="I108" s="212"/>
      <c r="J108" s="213">
        <f>J393</f>
        <v>0</v>
      </c>
      <c r="K108" s="209"/>
      <c r="L108" s="214"/>
    </row>
    <row r="109" spans="2:12" s="9" customFormat="1" ht="19.9" customHeight="1">
      <c r="B109" s="215"/>
      <c r="C109" s="130"/>
      <c r="D109" s="216" t="s">
        <v>154</v>
      </c>
      <c r="E109" s="217"/>
      <c r="F109" s="217"/>
      <c r="G109" s="217"/>
      <c r="H109" s="217"/>
      <c r="I109" s="218"/>
      <c r="J109" s="219">
        <f>J394</f>
        <v>0</v>
      </c>
      <c r="K109" s="130"/>
      <c r="L109" s="220"/>
    </row>
    <row r="110" spans="2:12" s="9" customFormat="1" ht="19.9" customHeight="1">
      <c r="B110" s="215"/>
      <c r="C110" s="130"/>
      <c r="D110" s="216" t="s">
        <v>156</v>
      </c>
      <c r="E110" s="217"/>
      <c r="F110" s="217"/>
      <c r="G110" s="217"/>
      <c r="H110" s="217"/>
      <c r="I110" s="218"/>
      <c r="J110" s="219">
        <f>J411</f>
        <v>0</v>
      </c>
      <c r="K110" s="130"/>
      <c r="L110" s="220"/>
    </row>
    <row r="111" spans="2:12" s="9" customFormat="1" ht="19.9" customHeight="1">
      <c r="B111" s="215"/>
      <c r="C111" s="130"/>
      <c r="D111" s="216" t="s">
        <v>1164</v>
      </c>
      <c r="E111" s="217"/>
      <c r="F111" s="217"/>
      <c r="G111" s="217"/>
      <c r="H111" s="217"/>
      <c r="I111" s="218"/>
      <c r="J111" s="219">
        <f>J420</f>
        <v>0</v>
      </c>
      <c r="K111" s="130"/>
      <c r="L111" s="220"/>
    </row>
    <row r="112" spans="2:12" s="9" customFormat="1" ht="19.9" customHeight="1">
      <c r="B112" s="215"/>
      <c r="C112" s="130"/>
      <c r="D112" s="216" t="s">
        <v>1165</v>
      </c>
      <c r="E112" s="217"/>
      <c r="F112" s="217"/>
      <c r="G112" s="217"/>
      <c r="H112" s="217"/>
      <c r="I112" s="218"/>
      <c r="J112" s="219">
        <f>J436</f>
        <v>0</v>
      </c>
      <c r="K112" s="130"/>
      <c r="L112" s="220"/>
    </row>
    <row r="113" spans="2:12" s="9" customFormat="1" ht="19.9" customHeight="1">
      <c r="B113" s="215"/>
      <c r="C113" s="130"/>
      <c r="D113" s="216" t="s">
        <v>1166</v>
      </c>
      <c r="E113" s="217"/>
      <c r="F113" s="217"/>
      <c r="G113" s="217"/>
      <c r="H113" s="217"/>
      <c r="I113" s="218"/>
      <c r="J113" s="219">
        <f>J529</f>
        <v>0</v>
      </c>
      <c r="K113" s="130"/>
      <c r="L113" s="220"/>
    </row>
    <row r="114" spans="2:12" s="9" customFormat="1" ht="19.9" customHeight="1">
      <c r="B114" s="215"/>
      <c r="C114" s="130"/>
      <c r="D114" s="216" t="s">
        <v>159</v>
      </c>
      <c r="E114" s="217"/>
      <c r="F114" s="217"/>
      <c r="G114" s="217"/>
      <c r="H114" s="217"/>
      <c r="I114" s="218"/>
      <c r="J114" s="219">
        <f>J590</f>
        <v>0</v>
      </c>
      <c r="K114" s="130"/>
      <c r="L114" s="220"/>
    </row>
    <row r="115" spans="2:12" s="9" customFormat="1" ht="19.9" customHeight="1">
      <c r="B115" s="215"/>
      <c r="C115" s="130"/>
      <c r="D115" s="216" t="s">
        <v>160</v>
      </c>
      <c r="E115" s="217"/>
      <c r="F115" s="217"/>
      <c r="G115" s="217"/>
      <c r="H115" s="217"/>
      <c r="I115" s="218"/>
      <c r="J115" s="219">
        <f>J622</f>
        <v>0</v>
      </c>
      <c r="K115" s="130"/>
      <c r="L115" s="220"/>
    </row>
    <row r="116" spans="2:12" s="9" customFormat="1" ht="19.9" customHeight="1">
      <c r="B116" s="215"/>
      <c r="C116" s="130"/>
      <c r="D116" s="216" t="s">
        <v>1167</v>
      </c>
      <c r="E116" s="217"/>
      <c r="F116" s="217"/>
      <c r="G116" s="217"/>
      <c r="H116" s="217"/>
      <c r="I116" s="218"/>
      <c r="J116" s="219">
        <f>J653</f>
        <v>0</v>
      </c>
      <c r="K116" s="130"/>
      <c r="L116" s="220"/>
    </row>
    <row r="117" spans="2:12" s="9" customFormat="1" ht="19.9" customHeight="1">
      <c r="B117" s="215"/>
      <c r="C117" s="130"/>
      <c r="D117" s="216" t="s">
        <v>1168</v>
      </c>
      <c r="E117" s="217"/>
      <c r="F117" s="217"/>
      <c r="G117" s="217"/>
      <c r="H117" s="217"/>
      <c r="I117" s="218"/>
      <c r="J117" s="219">
        <f>J692</f>
        <v>0</v>
      </c>
      <c r="K117" s="130"/>
      <c r="L117" s="220"/>
    </row>
    <row r="118" spans="2:12" s="9" customFormat="1" ht="19.9" customHeight="1">
      <c r="B118" s="215"/>
      <c r="C118" s="130"/>
      <c r="D118" s="216" t="s">
        <v>1169</v>
      </c>
      <c r="E118" s="217"/>
      <c r="F118" s="217"/>
      <c r="G118" s="217"/>
      <c r="H118" s="217"/>
      <c r="I118" s="218"/>
      <c r="J118" s="219">
        <f>J709</f>
        <v>0</v>
      </c>
      <c r="K118" s="130"/>
      <c r="L118" s="220"/>
    </row>
    <row r="119" spans="2:12" s="9" customFormat="1" ht="19.9" customHeight="1">
      <c r="B119" s="215"/>
      <c r="C119" s="130"/>
      <c r="D119" s="216" t="s">
        <v>753</v>
      </c>
      <c r="E119" s="217"/>
      <c r="F119" s="217"/>
      <c r="G119" s="217"/>
      <c r="H119" s="217"/>
      <c r="I119" s="218"/>
      <c r="J119" s="219">
        <f>J784</f>
        <v>0</v>
      </c>
      <c r="K119" s="130"/>
      <c r="L119" s="220"/>
    </row>
    <row r="120" spans="2:12" s="9" customFormat="1" ht="19.9" customHeight="1">
      <c r="B120" s="215"/>
      <c r="C120" s="130"/>
      <c r="D120" s="216" t="s">
        <v>1170</v>
      </c>
      <c r="E120" s="217"/>
      <c r="F120" s="217"/>
      <c r="G120" s="217"/>
      <c r="H120" s="217"/>
      <c r="I120" s="218"/>
      <c r="J120" s="219">
        <f>J846</f>
        <v>0</v>
      </c>
      <c r="K120" s="130"/>
      <c r="L120" s="220"/>
    </row>
    <row r="121" spans="2:12" s="8" customFormat="1" ht="24.95" customHeight="1">
      <c r="B121" s="208"/>
      <c r="C121" s="209"/>
      <c r="D121" s="210" t="s">
        <v>161</v>
      </c>
      <c r="E121" s="211"/>
      <c r="F121" s="211"/>
      <c r="G121" s="211"/>
      <c r="H121" s="211"/>
      <c r="I121" s="212"/>
      <c r="J121" s="213">
        <f>J856</f>
        <v>0</v>
      </c>
      <c r="K121" s="209"/>
      <c r="L121" s="214"/>
    </row>
    <row r="122" spans="2:12" s="9" customFormat="1" ht="19.9" customHeight="1">
      <c r="B122" s="215"/>
      <c r="C122" s="130"/>
      <c r="D122" s="216" t="s">
        <v>162</v>
      </c>
      <c r="E122" s="217"/>
      <c r="F122" s="217"/>
      <c r="G122" s="217"/>
      <c r="H122" s="217"/>
      <c r="I122" s="218"/>
      <c r="J122" s="219">
        <f>J857</f>
        <v>0</v>
      </c>
      <c r="K122" s="130"/>
      <c r="L122" s="220"/>
    </row>
    <row r="123" spans="2:12" s="9" customFormat="1" ht="19.9" customHeight="1">
      <c r="B123" s="215"/>
      <c r="C123" s="130"/>
      <c r="D123" s="216" t="s">
        <v>163</v>
      </c>
      <c r="E123" s="217"/>
      <c r="F123" s="217"/>
      <c r="G123" s="217"/>
      <c r="H123" s="217"/>
      <c r="I123" s="218"/>
      <c r="J123" s="219">
        <f>J859</f>
        <v>0</v>
      </c>
      <c r="K123" s="130"/>
      <c r="L123" s="220"/>
    </row>
    <row r="124" spans="2:12" s="9" customFormat="1" ht="19.9" customHeight="1">
      <c r="B124" s="215"/>
      <c r="C124" s="130"/>
      <c r="D124" s="216" t="s">
        <v>164</v>
      </c>
      <c r="E124" s="217"/>
      <c r="F124" s="217"/>
      <c r="G124" s="217"/>
      <c r="H124" s="217"/>
      <c r="I124" s="218"/>
      <c r="J124" s="219">
        <f>J861</f>
        <v>0</v>
      </c>
      <c r="K124" s="130"/>
      <c r="L124" s="220"/>
    </row>
    <row r="125" spans="2:12" s="9" customFormat="1" ht="19.9" customHeight="1">
      <c r="B125" s="215"/>
      <c r="C125" s="130"/>
      <c r="D125" s="216" t="s">
        <v>165</v>
      </c>
      <c r="E125" s="217"/>
      <c r="F125" s="217"/>
      <c r="G125" s="217"/>
      <c r="H125" s="217"/>
      <c r="I125" s="218"/>
      <c r="J125" s="219">
        <f>J863</f>
        <v>0</v>
      </c>
      <c r="K125" s="130"/>
      <c r="L125" s="220"/>
    </row>
    <row r="126" spans="2:12" s="1" customFormat="1" ht="21.8" customHeight="1">
      <c r="B126" s="40"/>
      <c r="C126" s="41"/>
      <c r="D126" s="41"/>
      <c r="E126" s="41"/>
      <c r="F126" s="41"/>
      <c r="G126" s="41"/>
      <c r="H126" s="41"/>
      <c r="I126" s="164"/>
      <c r="J126" s="41"/>
      <c r="K126" s="41"/>
      <c r="L126" s="42"/>
    </row>
    <row r="127" spans="2:12" s="1" customFormat="1" ht="6.95" customHeight="1">
      <c r="B127" s="40"/>
      <c r="C127" s="41"/>
      <c r="D127" s="41"/>
      <c r="E127" s="41"/>
      <c r="F127" s="41"/>
      <c r="G127" s="41"/>
      <c r="H127" s="41"/>
      <c r="I127" s="164"/>
      <c r="J127" s="41"/>
      <c r="K127" s="41"/>
      <c r="L127" s="42"/>
    </row>
    <row r="128" spans="2:14" s="1" customFormat="1" ht="29.25" customHeight="1">
      <c r="B128" s="40"/>
      <c r="C128" s="207" t="s">
        <v>166</v>
      </c>
      <c r="D128" s="41"/>
      <c r="E128" s="41"/>
      <c r="F128" s="41"/>
      <c r="G128" s="41"/>
      <c r="H128" s="41"/>
      <c r="I128" s="164"/>
      <c r="J128" s="221">
        <f>ROUND(J129+J130+J131+J132+J133+J134,2)</f>
        <v>0</v>
      </c>
      <c r="K128" s="41"/>
      <c r="L128" s="42"/>
      <c r="N128" s="222" t="s">
        <v>40</v>
      </c>
    </row>
    <row r="129" spans="2:65" s="1" customFormat="1" ht="18" customHeight="1">
      <c r="B129" s="40"/>
      <c r="C129" s="41"/>
      <c r="D129" s="150" t="s">
        <v>167</v>
      </c>
      <c r="E129" s="145"/>
      <c r="F129" s="145"/>
      <c r="G129" s="41"/>
      <c r="H129" s="41"/>
      <c r="I129" s="164"/>
      <c r="J129" s="146">
        <v>0</v>
      </c>
      <c r="K129" s="41"/>
      <c r="L129" s="223"/>
      <c r="M129" s="164"/>
      <c r="N129" s="224" t="s">
        <v>42</v>
      </c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225" t="s">
        <v>168</v>
      </c>
      <c r="AZ129" s="164"/>
      <c r="BA129" s="164"/>
      <c r="BB129" s="164"/>
      <c r="BC129" s="164"/>
      <c r="BD129" s="164"/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225" t="s">
        <v>85</v>
      </c>
      <c r="BK129" s="164"/>
      <c r="BL129" s="164"/>
      <c r="BM129" s="164"/>
    </row>
    <row r="130" spans="2:65" s="1" customFormat="1" ht="18" customHeight="1">
      <c r="B130" s="40"/>
      <c r="C130" s="41"/>
      <c r="D130" s="150" t="s">
        <v>169</v>
      </c>
      <c r="E130" s="145"/>
      <c r="F130" s="145"/>
      <c r="G130" s="41"/>
      <c r="H130" s="41"/>
      <c r="I130" s="164"/>
      <c r="J130" s="146">
        <v>0</v>
      </c>
      <c r="K130" s="41"/>
      <c r="L130" s="223"/>
      <c r="M130" s="164"/>
      <c r="N130" s="224" t="s">
        <v>42</v>
      </c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225" t="s">
        <v>168</v>
      </c>
      <c r="AZ130" s="164"/>
      <c r="BA130" s="164"/>
      <c r="BB130" s="164"/>
      <c r="BC130" s="164"/>
      <c r="BD130" s="164"/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225" t="s">
        <v>85</v>
      </c>
      <c r="BK130" s="164"/>
      <c r="BL130" s="164"/>
      <c r="BM130" s="164"/>
    </row>
    <row r="131" spans="2:65" s="1" customFormat="1" ht="18" customHeight="1">
      <c r="B131" s="40"/>
      <c r="C131" s="41"/>
      <c r="D131" s="150" t="s">
        <v>170</v>
      </c>
      <c r="E131" s="145"/>
      <c r="F131" s="145"/>
      <c r="G131" s="41"/>
      <c r="H131" s="41"/>
      <c r="I131" s="164"/>
      <c r="J131" s="146">
        <v>0</v>
      </c>
      <c r="K131" s="41"/>
      <c r="L131" s="223"/>
      <c r="M131" s="164"/>
      <c r="N131" s="224" t="s">
        <v>42</v>
      </c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225" t="s">
        <v>168</v>
      </c>
      <c r="AZ131" s="164"/>
      <c r="BA131" s="164"/>
      <c r="BB131" s="164"/>
      <c r="BC131" s="164"/>
      <c r="BD131" s="164"/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225" t="s">
        <v>85</v>
      </c>
      <c r="BK131" s="164"/>
      <c r="BL131" s="164"/>
      <c r="BM131" s="164"/>
    </row>
    <row r="132" spans="2:65" s="1" customFormat="1" ht="18" customHeight="1">
      <c r="B132" s="40"/>
      <c r="C132" s="41"/>
      <c r="D132" s="150" t="s">
        <v>171</v>
      </c>
      <c r="E132" s="145"/>
      <c r="F132" s="145"/>
      <c r="G132" s="41"/>
      <c r="H132" s="41"/>
      <c r="I132" s="164"/>
      <c r="J132" s="146">
        <v>0</v>
      </c>
      <c r="K132" s="41"/>
      <c r="L132" s="223"/>
      <c r="M132" s="164"/>
      <c r="N132" s="224" t="s">
        <v>42</v>
      </c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225" t="s">
        <v>168</v>
      </c>
      <c r="AZ132" s="164"/>
      <c r="BA132" s="164"/>
      <c r="BB132" s="164"/>
      <c r="BC132" s="164"/>
      <c r="BD132" s="164"/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225" t="s">
        <v>85</v>
      </c>
      <c r="BK132" s="164"/>
      <c r="BL132" s="164"/>
      <c r="BM132" s="164"/>
    </row>
    <row r="133" spans="2:65" s="1" customFormat="1" ht="18" customHeight="1">
      <c r="B133" s="40"/>
      <c r="C133" s="41"/>
      <c r="D133" s="150" t="s">
        <v>172</v>
      </c>
      <c r="E133" s="145"/>
      <c r="F133" s="145"/>
      <c r="G133" s="41"/>
      <c r="H133" s="41"/>
      <c r="I133" s="164"/>
      <c r="J133" s="146">
        <v>0</v>
      </c>
      <c r="K133" s="41"/>
      <c r="L133" s="223"/>
      <c r="M133" s="164"/>
      <c r="N133" s="224" t="s">
        <v>42</v>
      </c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225" t="s">
        <v>168</v>
      </c>
      <c r="AZ133" s="164"/>
      <c r="BA133" s="164"/>
      <c r="BB133" s="164"/>
      <c r="BC133" s="164"/>
      <c r="BD133" s="164"/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225" t="s">
        <v>85</v>
      </c>
      <c r="BK133" s="164"/>
      <c r="BL133" s="164"/>
      <c r="BM133" s="164"/>
    </row>
    <row r="134" spans="2:65" s="1" customFormat="1" ht="18" customHeight="1">
      <c r="B134" s="40"/>
      <c r="C134" s="41"/>
      <c r="D134" s="145" t="s">
        <v>173</v>
      </c>
      <c r="E134" s="41"/>
      <c r="F134" s="41"/>
      <c r="G134" s="41"/>
      <c r="H134" s="41"/>
      <c r="I134" s="164"/>
      <c r="J134" s="146">
        <f>ROUND(J32*T134,2)</f>
        <v>0</v>
      </c>
      <c r="K134" s="41"/>
      <c r="L134" s="223"/>
      <c r="M134" s="164"/>
      <c r="N134" s="224" t="s">
        <v>42</v>
      </c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225" t="s">
        <v>174</v>
      </c>
      <c r="AZ134" s="164"/>
      <c r="BA134" s="164"/>
      <c r="BB134" s="164"/>
      <c r="BC134" s="164"/>
      <c r="BD134" s="164"/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225" t="s">
        <v>85</v>
      </c>
      <c r="BK134" s="164"/>
      <c r="BL134" s="164"/>
      <c r="BM134" s="164"/>
    </row>
    <row r="135" spans="2:12" s="1" customFormat="1" ht="12">
      <c r="B135" s="40"/>
      <c r="C135" s="41"/>
      <c r="D135" s="41"/>
      <c r="E135" s="41"/>
      <c r="F135" s="41"/>
      <c r="G135" s="41"/>
      <c r="H135" s="41"/>
      <c r="I135" s="164"/>
      <c r="J135" s="41"/>
      <c r="K135" s="41"/>
      <c r="L135" s="42"/>
    </row>
    <row r="136" spans="2:12" s="1" customFormat="1" ht="29.25" customHeight="1">
      <c r="B136" s="40"/>
      <c r="C136" s="153" t="s">
        <v>136</v>
      </c>
      <c r="D136" s="154"/>
      <c r="E136" s="154"/>
      <c r="F136" s="154"/>
      <c r="G136" s="154"/>
      <c r="H136" s="154"/>
      <c r="I136" s="205"/>
      <c r="J136" s="155">
        <f>ROUND(J98+J128,2)</f>
        <v>0</v>
      </c>
      <c r="K136" s="154"/>
      <c r="L136" s="42"/>
    </row>
    <row r="137" spans="2:12" s="1" customFormat="1" ht="6.95" customHeight="1">
      <c r="B137" s="63"/>
      <c r="C137" s="64"/>
      <c r="D137" s="64"/>
      <c r="E137" s="64"/>
      <c r="F137" s="64"/>
      <c r="G137" s="64"/>
      <c r="H137" s="64"/>
      <c r="I137" s="199"/>
      <c r="J137" s="64"/>
      <c r="K137" s="64"/>
      <c r="L137" s="42"/>
    </row>
    <row r="141" spans="2:12" s="1" customFormat="1" ht="6.95" customHeight="1">
      <c r="B141" s="65"/>
      <c r="C141" s="66"/>
      <c r="D141" s="66"/>
      <c r="E141" s="66"/>
      <c r="F141" s="66"/>
      <c r="G141" s="66"/>
      <c r="H141" s="66"/>
      <c r="I141" s="202"/>
      <c r="J141" s="66"/>
      <c r="K141" s="66"/>
      <c r="L141" s="42"/>
    </row>
    <row r="142" spans="2:12" s="1" customFormat="1" ht="24.95" customHeight="1">
      <c r="B142" s="40"/>
      <c r="C142" s="23" t="s">
        <v>175</v>
      </c>
      <c r="D142" s="41"/>
      <c r="E142" s="41"/>
      <c r="F142" s="41"/>
      <c r="G142" s="41"/>
      <c r="H142" s="41"/>
      <c r="I142" s="164"/>
      <c r="J142" s="41"/>
      <c r="K142" s="41"/>
      <c r="L142" s="42"/>
    </row>
    <row r="143" spans="2:12" s="1" customFormat="1" ht="6.95" customHeight="1">
      <c r="B143" s="40"/>
      <c r="C143" s="41"/>
      <c r="D143" s="41"/>
      <c r="E143" s="41"/>
      <c r="F143" s="41"/>
      <c r="G143" s="41"/>
      <c r="H143" s="41"/>
      <c r="I143" s="164"/>
      <c r="J143" s="41"/>
      <c r="K143" s="41"/>
      <c r="L143" s="42"/>
    </row>
    <row r="144" spans="2:12" s="1" customFormat="1" ht="12" customHeight="1">
      <c r="B144" s="40"/>
      <c r="C144" s="32" t="s">
        <v>15</v>
      </c>
      <c r="D144" s="41"/>
      <c r="E144" s="41"/>
      <c r="F144" s="41"/>
      <c r="G144" s="41"/>
      <c r="H144" s="41"/>
      <c r="I144" s="164"/>
      <c r="J144" s="41"/>
      <c r="K144" s="41"/>
      <c r="L144" s="42"/>
    </row>
    <row r="145" spans="2:12" s="1" customFormat="1" ht="16.5" customHeight="1">
      <c r="B145" s="40"/>
      <c r="C145" s="41"/>
      <c r="D145" s="41"/>
      <c r="E145" s="203" t="str">
        <f>E7</f>
        <v>Stavební úpravy objektu 2 v obchodním areálu fy AGRICO v Týništi nad Orlicí</v>
      </c>
      <c r="F145" s="32"/>
      <c r="G145" s="32"/>
      <c r="H145" s="32"/>
      <c r="I145" s="164"/>
      <c r="J145" s="41"/>
      <c r="K145" s="41"/>
      <c r="L145" s="42"/>
    </row>
    <row r="146" spans="2:12" ht="12" customHeight="1">
      <c r="B146" s="21"/>
      <c r="C146" s="32" t="s">
        <v>138</v>
      </c>
      <c r="D146" s="22"/>
      <c r="E146" s="22"/>
      <c r="F146" s="22"/>
      <c r="G146" s="22"/>
      <c r="H146" s="22"/>
      <c r="I146" s="156"/>
      <c r="J146" s="22"/>
      <c r="K146" s="22"/>
      <c r="L146" s="20"/>
    </row>
    <row r="147" spans="2:12" s="1" customFormat="1" ht="16.5" customHeight="1">
      <c r="B147" s="40"/>
      <c r="C147" s="41"/>
      <c r="D147" s="41"/>
      <c r="E147" s="203" t="s">
        <v>1158</v>
      </c>
      <c r="F147" s="41"/>
      <c r="G147" s="41"/>
      <c r="H147" s="41"/>
      <c r="I147" s="164"/>
      <c r="J147" s="41"/>
      <c r="K147" s="41"/>
      <c r="L147" s="42"/>
    </row>
    <row r="148" spans="2:12" s="1" customFormat="1" ht="12" customHeight="1">
      <c r="B148" s="40"/>
      <c r="C148" s="32" t="s">
        <v>140</v>
      </c>
      <c r="D148" s="41"/>
      <c r="E148" s="41"/>
      <c r="F148" s="41"/>
      <c r="G148" s="41"/>
      <c r="H148" s="41"/>
      <c r="I148" s="164"/>
      <c r="J148" s="41"/>
      <c r="K148" s="41"/>
      <c r="L148" s="42"/>
    </row>
    <row r="149" spans="2:12" s="1" customFormat="1" ht="16.5" customHeight="1">
      <c r="B149" s="40"/>
      <c r="C149" s="41"/>
      <c r="D149" s="41"/>
      <c r="E149" s="73" t="str">
        <f>E11</f>
        <v>01n - Stavební část</v>
      </c>
      <c r="F149" s="41"/>
      <c r="G149" s="41"/>
      <c r="H149" s="41"/>
      <c r="I149" s="164"/>
      <c r="J149" s="41"/>
      <c r="K149" s="41"/>
      <c r="L149" s="42"/>
    </row>
    <row r="150" spans="2:12" s="1" customFormat="1" ht="6.95" customHeight="1">
      <c r="B150" s="40"/>
      <c r="C150" s="41"/>
      <c r="D150" s="41"/>
      <c r="E150" s="41"/>
      <c r="F150" s="41"/>
      <c r="G150" s="41"/>
      <c r="H150" s="41"/>
      <c r="I150" s="164"/>
      <c r="J150" s="41"/>
      <c r="K150" s="41"/>
      <c r="L150" s="42"/>
    </row>
    <row r="151" spans="2:12" s="1" customFormat="1" ht="12" customHeight="1">
      <c r="B151" s="40"/>
      <c r="C151" s="32" t="s">
        <v>19</v>
      </c>
      <c r="D151" s="41"/>
      <c r="E151" s="41"/>
      <c r="F151" s="27" t="str">
        <f>F14</f>
        <v xml:space="preserve"> </v>
      </c>
      <c r="G151" s="41"/>
      <c r="H151" s="41"/>
      <c r="I151" s="166" t="s">
        <v>21</v>
      </c>
      <c r="J151" s="76" t="str">
        <f>IF(J14="","",J14)</f>
        <v>4. 2. 2021</v>
      </c>
      <c r="K151" s="41"/>
      <c r="L151" s="42"/>
    </row>
    <row r="152" spans="2:12" s="1" customFormat="1" ht="6.95" customHeight="1">
      <c r="B152" s="40"/>
      <c r="C152" s="41"/>
      <c r="D152" s="41"/>
      <c r="E152" s="41"/>
      <c r="F152" s="41"/>
      <c r="G152" s="41"/>
      <c r="H152" s="41"/>
      <c r="I152" s="164"/>
      <c r="J152" s="41"/>
      <c r="K152" s="41"/>
      <c r="L152" s="42"/>
    </row>
    <row r="153" spans="2:12" s="1" customFormat="1" ht="15.15" customHeight="1">
      <c r="B153" s="40"/>
      <c r="C153" s="32" t="s">
        <v>23</v>
      </c>
      <c r="D153" s="41"/>
      <c r="E153" s="41"/>
      <c r="F153" s="27" t="str">
        <f>E17</f>
        <v>Agrico s.r.o.</v>
      </c>
      <c r="G153" s="41"/>
      <c r="H153" s="41"/>
      <c r="I153" s="166" t="s">
        <v>29</v>
      </c>
      <c r="J153" s="36" t="str">
        <f>E23</f>
        <v>PT atelier s.r.o.</v>
      </c>
      <c r="K153" s="41"/>
      <c r="L153" s="42"/>
    </row>
    <row r="154" spans="2:12" s="1" customFormat="1" ht="15.15" customHeight="1">
      <c r="B154" s="40"/>
      <c r="C154" s="32" t="s">
        <v>27</v>
      </c>
      <c r="D154" s="41"/>
      <c r="E154" s="41"/>
      <c r="F154" s="27" t="str">
        <f>IF(E20="","",E20)</f>
        <v>Vyplň údaj</v>
      </c>
      <c r="G154" s="41"/>
      <c r="H154" s="41"/>
      <c r="I154" s="166" t="s">
        <v>32</v>
      </c>
      <c r="J154" s="36" t="str">
        <f>E26</f>
        <v xml:space="preserve"> </v>
      </c>
      <c r="K154" s="41"/>
      <c r="L154" s="42"/>
    </row>
    <row r="155" spans="2:12" s="1" customFormat="1" ht="10.3" customHeight="1">
      <c r="B155" s="40"/>
      <c r="C155" s="41"/>
      <c r="D155" s="41"/>
      <c r="E155" s="41"/>
      <c r="F155" s="41"/>
      <c r="G155" s="41"/>
      <c r="H155" s="41"/>
      <c r="I155" s="164"/>
      <c r="J155" s="41"/>
      <c r="K155" s="41"/>
      <c r="L155" s="42"/>
    </row>
    <row r="156" spans="2:20" s="10" customFormat="1" ht="29.25" customHeight="1">
      <c r="B156" s="227"/>
      <c r="C156" s="228" t="s">
        <v>176</v>
      </c>
      <c r="D156" s="229" t="s">
        <v>61</v>
      </c>
      <c r="E156" s="229" t="s">
        <v>57</v>
      </c>
      <c r="F156" s="229" t="s">
        <v>58</v>
      </c>
      <c r="G156" s="229" t="s">
        <v>177</v>
      </c>
      <c r="H156" s="229" t="s">
        <v>178</v>
      </c>
      <c r="I156" s="230" t="s">
        <v>179</v>
      </c>
      <c r="J156" s="231" t="s">
        <v>145</v>
      </c>
      <c r="K156" s="232" t="s">
        <v>180</v>
      </c>
      <c r="L156" s="233"/>
      <c r="M156" s="97" t="s">
        <v>1</v>
      </c>
      <c r="N156" s="98" t="s">
        <v>40</v>
      </c>
      <c r="O156" s="98" t="s">
        <v>181</v>
      </c>
      <c r="P156" s="98" t="s">
        <v>182</v>
      </c>
      <c r="Q156" s="98" t="s">
        <v>183</v>
      </c>
      <c r="R156" s="98" t="s">
        <v>184</v>
      </c>
      <c r="S156" s="98" t="s">
        <v>185</v>
      </c>
      <c r="T156" s="99" t="s">
        <v>186</v>
      </c>
    </row>
    <row r="157" spans="2:63" s="1" customFormat="1" ht="22.8" customHeight="1">
      <c r="B157" s="40"/>
      <c r="C157" s="104" t="s">
        <v>187</v>
      </c>
      <c r="D157" s="41"/>
      <c r="E157" s="41"/>
      <c r="F157" s="41"/>
      <c r="G157" s="41"/>
      <c r="H157" s="41"/>
      <c r="I157" s="164"/>
      <c r="J157" s="234">
        <f>BK157</f>
        <v>0</v>
      </c>
      <c r="K157" s="41"/>
      <c r="L157" s="42"/>
      <c r="M157" s="100"/>
      <c r="N157" s="101"/>
      <c r="O157" s="101"/>
      <c r="P157" s="235">
        <f>P158+P393+P856</f>
        <v>0</v>
      </c>
      <c r="Q157" s="101"/>
      <c r="R157" s="235">
        <f>R158+R393+R856</f>
        <v>22.705504</v>
      </c>
      <c r="S157" s="101"/>
      <c r="T157" s="236">
        <f>T158+T393+T856</f>
        <v>4.7684999999999995</v>
      </c>
      <c r="AT157" s="17" t="s">
        <v>75</v>
      </c>
      <c r="AU157" s="17" t="s">
        <v>147</v>
      </c>
      <c r="BK157" s="237">
        <f>BK158+BK393+BK856</f>
        <v>0</v>
      </c>
    </row>
    <row r="158" spans="2:63" s="11" customFormat="1" ht="25.9" customHeight="1">
      <c r="B158" s="238"/>
      <c r="C158" s="239"/>
      <c r="D158" s="240" t="s">
        <v>75</v>
      </c>
      <c r="E158" s="241" t="s">
        <v>188</v>
      </c>
      <c r="F158" s="241" t="s">
        <v>189</v>
      </c>
      <c r="G158" s="239"/>
      <c r="H158" s="239"/>
      <c r="I158" s="242"/>
      <c r="J158" s="243">
        <f>BK158</f>
        <v>0</v>
      </c>
      <c r="K158" s="239"/>
      <c r="L158" s="244"/>
      <c r="M158" s="245"/>
      <c r="N158" s="246"/>
      <c r="O158" s="246"/>
      <c r="P158" s="247">
        <f>P159+P192+P197+P226+P232+P317+P384+P391</f>
        <v>0</v>
      </c>
      <c r="Q158" s="246"/>
      <c r="R158" s="247">
        <f>R159+R192+R197+R226+R232+R317+R384+R391</f>
        <v>22.230304</v>
      </c>
      <c r="S158" s="246"/>
      <c r="T158" s="248">
        <f>T159+T192+T197+T226+T232+T317+T384+T391</f>
        <v>4.7684999999999995</v>
      </c>
      <c r="AR158" s="249" t="s">
        <v>83</v>
      </c>
      <c r="AT158" s="250" t="s">
        <v>75</v>
      </c>
      <c r="AU158" s="250" t="s">
        <v>76</v>
      </c>
      <c r="AY158" s="249" t="s">
        <v>190</v>
      </c>
      <c r="BK158" s="251">
        <f>BK159+BK192+BK197+BK226+BK232+BK317+BK384+BK391</f>
        <v>0</v>
      </c>
    </row>
    <row r="159" spans="2:63" s="11" customFormat="1" ht="22.8" customHeight="1">
      <c r="B159" s="238"/>
      <c r="C159" s="239"/>
      <c r="D159" s="240" t="s">
        <v>75</v>
      </c>
      <c r="E159" s="252" t="s">
        <v>83</v>
      </c>
      <c r="F159" s="252" t="s">
        <v>1171</v>
      </c>
      <c r="G159" s="239"/>
      <c r="H159" s="239"/>
      <c r="I159" s="242"/>
      <c r="J159" s="253">
        <f>BK159</f>
        <v>0</v>
      </c>
      <c r="K159" s="239"/>
      <c r="L159" s="244"/>
      <c r="M159" s="245"/>
      <c r="N159" s="246"/>
      <c r="O159" s="246"/>
      <c r="P159" s="247">
        <f>SUM(P160:P191)</f>
        <v>0</v>
      </c>
      <c r="Q159" s="246"/>
      <c r="R159" s="247">
        <f>SUM(R160:R191)</f>
        <v>19.635</v>
      </c>
      <c r="S159" s="246"/>
      <c r="T159" s="248">
        <f>SUM(T160:T191)</f>
        <v>4.7684999999999995</v>
      </c>
      <c r="AR159" s="249" t="s">
        <v>83</v>
      </c>
      <c r="AT159" s="250" t="s">
        <v>75</v>
      </c>
      <c r="AU159" s="250" t="s">
        <v>83</v>
      </c>
      <c r="AY159" s="249" t="s">
        <v>190</v>
      </c>
      <c r="BK159" s="251">
        <f>SUM(BK160:BK191)</f>
        <v>0</v>
      </c>
    </row>
    <row r="160" spans="2:65" s="1" customFormat="1" ht="24" customHeight="1">
      <c r="B160" s="40"/>
      <c r="C160" s="254" t="s">
        <v>83</v>
      </c>
      <c r="D160" s="254" t="s">
        <v>193</v>
      </c>
      <c r="E160" s="255" t="s">
        <v>1172</v>
      </c>
      <c r="F160" s="256" t="s">
        <v>1173</v>
      </c>
      <c r="G160" s="257" t="s">
        <v>196</v>
      </c>
      <c r="H160" s="258">
        <v>18.7</v>
      </c>
      <c r="I160" s="259"/>
      <c r="J160" s="260">
        <f>ROUND(I160*H160,2)</f>
        <v>0</v>
      </c>
      <c r="K160" s="256" t="s">
        <v>1</v>
      </c>
      <c r="L160" s="42"/>
      <c r="M160" s="261" t="s">
        <v>1</v>
      </c>
      <c r="N160" s="262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0.255</v>
      </c>
      <c r="T160" s="264">
        <f>S160*H160</f>
        <v>4.7684999999999995</v>
      </c>
      <c r="AR160" s="265" t="s">
        <v>197</v>
      </c>
      <c r="AT160" s="265" t="s">
        <v>193</v>
      </c>
      <c r="AU160" s="265" t="s">
        <v>85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197</v>
      </c>
      <c r="BM160" s="265" t="s">
        <v>1174</v>
      </c>
    </row>
    <row r="161" spans="2:51" s="12" customFormat="1" ht="12">
      <c r="B161" s="266"/>
      <c r="C161" s="267"/>
      <c r="D161" s="268" t="s">
        <v>199</v>
      </c>
      <c r="E161" s="269" t="s">
        <v>1</v>
      </c>
      <c r="F161" s="270" t="s">
        <v>1175</v>
      </c>
      <c r="G161" s="267"/>
      <c r="H161" s="269" t="s">
        <v>1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AT161" s="276" t="s">
        <v>199</v>
      </c>
      <c r="AU161" s="276" t="s">
        <v>85</v>
      </c>
      <c r="AV161" s="12" t="s">
        <v>83</v>
      </c>
      <c r="AW161" s="12" t="s">
        <v>31</v>
      </c>
      <c r="AX161" s="12" t="s">
        <v>76</v>
      </c>
      <c r="AY161" s="276" t="s">
        <v>190</v>
      </c>
    </row>
    <row r="162" spans="2:51" s="13" customFormat="1" ht="12">
      <c r="B162" s="277"/>
      <c r="C162" s="278"/>
      <c r="D162" s="268" t="s">
        <v>199</v>
      </c>
      <c r="E162" s="279" t="s">
        <v>1</v>
      </c>
      <c r="F162" s="280" t="s">
        <v>1176</v>
      </c>
      <c r="G162" s="278"/>
      <c r="H162" s="281">
        <v>18.7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AT162" s="287" t="s">
        <v>199</v>
      </c>
      <c r="AU162" s="287" t="s">
        <v>85</v>
      </c>
      <c r="AV162" s="13" t="s">
        <v>85</v>
      </c>
      <c r="AW162" s="13" t="s">
        <v>31</v>
      </c>
      <c r="AX162" s="13" t="s">
        <v>76</v>
      </c>
      <c r="AY162" s="287" t="s">
        <v>190</v>
      </c>
    </row>
    <row r="163" spans="2:51" s="14" customFormat="1" ht="12">
      <c r="B163" s="288"/>
      <c r="C163" s="289"/>
      <c r="D163" s="268" t="s">
        <v>199</v>
      </c>
      <c r="E163" s="290" t="s">
        <v>1</v>
      </c>
      <c r="F163" s="291" t="s">
        <v>205</v>
      </c>
      <c r="G163" s="289"/>
      <c r="H163" s="292">
        <v>18.7</v>
      </c>
      <c r="I163" s="293"/>
      <c r="J163" s="289"/>
      <c r="K163" s="289"/>
      <c r="L163" s="294"/>
      <c r="M163" s="295"/>
      <c r="N163" s="296"/>
      <c r="O163" s="296"/>
      <c r="P163" s="296"/>
      <c r="Q163" s="296"/>
      <c r="R163" s="296"/>
      <c r="S163" s="296"/>
      <c r="T163" s="297"/>
      <c r="AT163" s="298" t="s">
        <v>199</v>
      </c>
      <c r="AU163" s="298" t="s">
        <v>85</v>
      </c>
      <c r="AV163" s="14" t="s">
        <v>197</v>
      </c>
      <c r="AW163" s="14" t="s">
        <v>31</v>
      </c>
      <c r="AX163" s="14" t="s">
        <v>83</v>
      </c>
      <c r="AY163" s="298" t="s">
        <v>190</v>
      </c>
    </row>
    <row r="164" spans="2:65" s="1" customFormat="1" ht="24" customHeight="1">
      <c r="B164" s="40"/>
      <c r="C164" s="254" t="s">
        <v>85</v>
      </c>
      <c r="D164" s="254" t="s">
        <v>193</v>
      </c>
      <c r="E164" s="255" t="s">
        <v>1177</v>
      </c>
      <c r="F164" s="256" t="s">
        <v>1178</v>
      </c>
      <c r="G164" s="257" t="s">
        <v>273</v>
      </c>
      <c r="H164" s="258">
        <v>9.35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197</v>
      </c>
      <c r="AT164" s="265" t="s">
        <v>193</v>
      </c>
      <c r="AU164" s="265" t="s">
        <v>85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197</v>
      </c>
      <c r="BM164" s="265" t="s">
        <v>1179</v>
      </c>
    </row>
    <row r="165" spans="2:51" s="12" customFormat="1" ht="12">
      <c r="B165" s="266"/>
      <c r="C165" s="267"/>
      <c r="D165" s="268" t="s">
        <v>199</v>
      </c>
      <c r="E165" s="269" t="s">
        <v>1</v>
      </c>
      <c r="F165" s="270" t="s">
        <v>1175</v>
      </c>
      <c r="G165" s="267"/>
      <c r="H165" s="269" t="s">
        <v>1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AT165" s="276" t="s">
        <v>199</v>
      </c>
      <c r="AU165" s="276" t="s">
        <v>85</v>
      </c>
      <c r="AV165" s="12" t="s">
        <v>83</v>
      </c>
      <c r="AW165" s="12" t="s">
        <v>31</v>
      </c>
      <c r="AX165" s="12" t="s">
        <v>76</v>
      </c>
      <c r="AY165" s="276" t="s">
        <v>190</v>
      </c>
    </row>
    <row r="166" spans="2:51" s="13" customFormat="1" ht="12">
      <c r="B166" s="277"/>
      <c r="C166" s="278"/>
      <c r="D166" s="268" t="s">
        <v>199</v>
      </c>
      <c r="E166" s="279" t="s">
        <v>1</v>
      </c>
      <c r="F166" s="280" t="s">
        <v>1180</v>
      </c>
      <c r="G166" s="278"/>
      <c r="H166" s="281">
        <v>9.35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AT166" s="287" t="s">
        <v>199</v>
      </c>
      <c r="AU166" s="287" t="s">
        <v>85</v>
      </c>
      <c r="AV166" s="13" t="s">
        <v>85</v>
      </c>
      <c r="AW166" s="13" t="s">
        <v>31</v>
      </c>
      <c r="AX166" s="13" t="s">
        <v>76</v>
      </c>
      <c r="AY166" s="287" t="s">
        <v>190</v>
      </c>
    </row>
    <row r="167" spans="2:51" s="14" customFormat="1" ht="12">
      <c r="B167" s="288"/>
      <c r="C167" s="289"/>
      <c r="D167" s="268" t="s">
        <v>199</v>
      </c>
      <c r="E167" s="290" t="s">
        <v>1</v>
      </c>
      <c r="F167" s="291" t="s">
        <v>205</v>
      </c>
      <c r="G167" s="289"/>
      <c r="H167" s="292">
        <v>9.35</v>
      </c>
      <c r="I167" s="293"/>
      <c r="J167" s="289"/>
      <c r="K167" s="289"/>
      <c r="L167" s="294"/>
      <c r="M167" s="295"/>
      <c r="N167" s="296"/>
      <c r="O167" s="296"/>
      <c r="P167" s="296"/>
      <c r="Q167" s="296"/>
      <c r="R167" s="296"/>
      <c r="S167" s="296"/>
      <c r="T167" s="297"/>
      <c r="AT167" s="298" t="s">
        <v>199</v>
      </c>
      <c r="AU167" s="298" t="s">
        <v>85</v>
      </c>
      <c r="AV167" s="14" t="s">
        <v>197</v>
      </c>
      <c r="AW167" s="14" t="s">
        <v>31</v>
      </c>
      <c r="AX167" s="14" t="s">
        <v>83</v>
      </c>
      <c r="AY167" s="298" t="s">
        <v>190</v>
      </c>
    </row>
    <row r="168" spans="2:65" s="1" customFormat="1" ht="24" customHeight="1">
      <c r="B168" s="40"/>
      <c r="C168" s="254" t="s">
        <v>120</v>
      </c>
      <c r="D168" s="254" t="s">
        <v>193</v>
      </c>
      <c r="E168" s="255" t="s">
        <v>1181</v>
      </c>
      <c r="F168" s="256" t="s">
        <v>1182</v>
      </c>
      <c r="G168" s="257" t="s">
        <v>273</v>
      </c>
      <c r="H168" s="258">
        <v>0.735</v>
      </c>
      <c r="I168" s="259"/>
      <c r="J168" s="260">
        <f>ROUND(I168*H168,2)</f>
        <v>0</v>
      </c>
      <c r="K168" s="256" t="s">
        <v>1</v>
      </c>
      <c r="L168" s="42"/>
      <c r="M168" s="261" t="s">
        <v>1</v>
      </c>
      <c r="N168" s="262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197</v>
      </c>
      <c r="AT168" s="265" t="s">
        <v>193</v>
      </c>
      <c r="AU168" s="265" t="s">
        <v>85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197</v>
      </c>
      <c r="BM168" s="265" t="s">
        <v>1183</v>
      </c>
    </row>
    <row r="169" spans="2:51" s="12" customFormat="1" ht="12">
      <c r="B169" s="266"/>
      <c r="C169" s="267"/>
      <c r="D169" s="268" t="s">
        <v>199</v>
      </c>
      <c r="E169" s="269" t="s">
        <v>1</v>
      </c>
      <c r="F169" s="270" t="s">
        <v>1184</v>
      </c>
      <c r="G169" s="267"/>
      <c r="H169" s="269" t="s">
        <v>1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AT169" s="276" t="s">
        <v>199</v>
      </c>
      <c r="AU169" s="276" t="s">
        <v>85</v>
      </c>
      <c r="AV169" s="12" t="s">
        <v>83</v>
      </c>
      <c r="AW169" s="12" t="s">
        <v>31</v>
      </c>
      <c r="AX169" s="12" t="s">
        <v>76</v>
      </c>
      <c r="AY169" s="276" t="s">
        <v>190</v>
      </c>
    </row>
    <row r="170" spans="2:51" s="13" customFormat="1" ht="12">
      <c r="B170" s="277"/>
      <c r="C170" s="278"/>
      <c r="D170" s="268" t="s">
        <v>199</v>
      </c>
      <c r="E170" s="279" t="s">
        <v>1</v>
      </c>
      <c r="F170" s="280" t="s">
        <v>1185</v>
      </c>
      <c r="G170" s="278"/>
      <c r="H170" s="281">
        <v>0.735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AT170" s="287" t="s">
        <v>199</v>
      </c>
      <c r="AU170" s="287" t="s">
        <v>85</v>
      </c>
      <c r="AV170" s="13" t="s">
        <v>85</v>
      </c>
      <c r="AW170" s="13" t="s">
        <v>31</v>
      </c>
      <c r="AX170" s="13" t="s">
        <v>76</v>
      </c>
      <c r="AY170" s="287" t="s">
        <v>190</v>
      </c>
    </row>
    <row r="171" spans="2:51" s="14" customFormat="1" ht="12">
      <c r="B171" s="288"/>
      <c r="C171" s="289"/>
      <c r="D171" s="268" t="s">
        <v>199</v>
      </c>
      <c r="E171" s="290" t="s">
        <v>1</v>
      </c>
      <c r="F171" s="291" t="s">
        <v>205</v>
      </c>
      <c r="G171" s="289"/>
      <c r="H171" s="292">
        <v>0.735</v>
      </c>
      <c r="I171" s="293"/>
      <c r="J171" s="289"/>
      <c r="K171" s="289"/>
      <c r="L171" s="294"/>
      <c r="M171" s="295"/>
      <c r="N171" s="296"/>
      <c r="O171" s="296"/>
      <c r="P171" s="296"/>
      <c r="Q171" s="296"/>
      <c r="R171" s="296"/>
      <c r="S171" s="296"/>
      <c r="T171" s="297"/>
      <c r="AT171" s="298" t="s">
        <v>199</v>
      </c>
      <c r="AU171" s="298" t="s">
        <v>85</v>
      </c>
      <c r="AV171" s="14" t="s">
        <v>197</v>
      </c>
      <c r="AW171" s="14" t="s">
        <v>31</v>
      </c>
      <c r="AX171" s="14" t="s">
        <v>83</v>
      </c>
      <c r="AY171" s="298" t="s">
        <v>190</v>
      </c>
    </row>
    <row r="172" spans="2:65" s="1" customFormat="1" ht="24" customHeight="1">
      <c r="B172" s="40"/>
      <c r="C172" s="254" t="s">
        <v>197</v>
      </c>
      <c r="D172" s="254" t="s">
        <v>193</v>
      </c>
      <c r="E172" s="255" t="s">
        <v>1186</v>
      </c>
      <c r="F172" s="256" t="s">
        <v>1187</v>
      </c>
      <c r="G172" s="257" t="s">
        <v>273</v>
      </c>
      <c r="H172" s="258">
        <v>10.085</v>
      </c>
      <c r="I172" s="259"/>
      <c r="J172" s="260">
        <f>ROUND(I172*H172,2)</f>
        <v>0</v>
      </c>
      <c r="K172" s="256" t="s">
        <v>1</v>
      </c>
      <c r="L172" s="42"/>
      <c r="M172" s="261" t="s">
        <v>1</v>
      </c>
      <c r="N172" s="262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197</v>
      </c>
      <c r="AT172" s="265" t="s">
        <v>193</v>
      </c>
      <c r="AU172" s="265" t="s">
        <v>85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197</v>
      </c>
      <c r="BM172" s="265" t="s">
        <v>1188</v>
      </c>
    </row>
    <row r="173" spans="2:65" s="1" customFormat="1" ht="24" customHeight="1">
      <c r="B173" s="40"/>
      <c r="C173" s="254" t="s">
        <v>228</v>
      </c>
      <c r="D173" s="254" t="s">
        <v>193</v>
      </c>
      <c r="E173" s="255" t="s">
        <v>1189</v>
      </c>
      <c r="F173" s="256" t="s">
        <v>1190</v>
      </c>
      <c r="G173" s="257" t="s">
        <v>273</v>
      </c>
      <c r="H173" s="258">
        <v>10.085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197</v>
      </c>
      <c r="AT173" s="265" t="s">
        <v>193</v>
      </c>
      <c r="AU173" s="265" t="s">
        <v>85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197</v>
      </c>
      <c r="BM173" s="265" t="s">
        <v>1191</v>
      </c>
    </row>
    <row r="174" spans="2:65" s="1" customFormat="1" ht="24" customHeight="1">
      <c r="B174" s="40"/>
      <c r="C174" s="254" t="s">
        <v>191</v>
      </c>
      <c r="D174" s="254" t="s">
        <v>193</v>
      </c>
      <c r="E174" s="255" t="s">
        <v>1192</v>
      </c>
      <c r="F174" s="256" t="s">
        <v>1193</v>
      </c>
      <c r="G174" s="257" t="s">
        <v>273</v>
      </c>
      <c r="H174" s="258">
        <v>10.085</v>
      </c>
      <c r="I174" s="259"/>
      <c r="J174" s="260">
        <f>ROUND(I174*H174,2)</f>
        <v>0</v>
      </c>
      <c r="K174" s="256" t="s">
        <v>1</v>
      </c>
      <c r="L174" s="42"/>
      <c r="M174" s="261" t="s">
        <v>1</v>
      </c>
      <c r="N174" s="262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197</v>
      </c>
      <c r="AT174" s="265" t="s">
        <v>193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197</v>
      </c>
      <c r="BM174" s="265" t="s">
        <v>1194</v>
      </c>
    </row>
    <row r="175" spans="2:65" s="1" customFormat="1" ht="16.5" customHeight="1">
      <c r="B175" s="40"/>
      <c r="C175" s="254" t="s">
        <v>251</v>
      </c>
      <c r="D175" s="254" t="s">
        <v>193</v>
      </c>
      <c r="E175" s="255" t="s">
        <v>1195</v>
      </c>
      <c r="F175" s="256" t="s">
        <v>1196</v>
      </c>
      <c r="G175" s="257" t="s">
        <v>273</v>
      </c>
      <c r="H175" s="258">
        <v>10.085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197</v>
      </c>
      <c r="AT175" s="265" t="s">
        <v>193</v>
      </c>
      <c r="AU175" s="265" t="s">
        <v>85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197</v>
      </c>
      <c r="BM175" s="265" t="s">
        <v>1197</v>
      </c>
    </row>
    <row r="176" spans="2:51" s="12" customFormat="1" ht="12">
      <c r="B176" s="266"/>
      <c r="C176" s="267"/>
      <c r="D176" s="268" t="s">
        <v>199</v>
      </c>
      <c r="E176" s="269" t="s">
        <v>1</v>
      </c>
      <c r="F176" s="270" t="s">
        <v>1184</v>
      </c>
      <c r="G176" s="267"/>
      <c r="H176" s="269" t="s">
        <v>1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AT176" s="276" t="s">
        <v>199</v>
      </c>
      <c r="AU176" s="276" t="s">
        <v>85</v>
      </c>
      <c r="AV176" s="12" t="s">
        <v>83</v>
      </c>
      <c r="AW176" s="12" t="s">
        <v>31</v>
      </c>
      <c r="AX176" s="12" t="s">
        <v>76</v>
      </c>
      <c r="AY176" s="276" t="s">
        <v>190</v>
      </c>
    </row>
    <row r="177" spans="2:51" s="13" customFormat="1" ht="12">
      <c r="B177" s="277"/>
      <c r="C177" s="278"/>
      <c r="D177" s="268" t="s">
        <v>199</v>
      </c>
      <c r="E177" s="279" t="s">
        <v>1</v>
      </c>
      <c r="F177" s="280" t="s">
        <v>1185</v>
      </c>
      <c r="G177" s="278"/>
      <c r="H177" s="281">
        <v>0.735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AT177" s="287" t="s">
        <v>199</v>
      </c>
      <c r="AU177" s="287" t="s">
        <v>85</v>
      </c>
      <c r="AV177" s="13" t="s">
        <v>85</v>
      </c>
      <c r="AW177" s="13" t="s">
        <v>31</v>
      </c>
      <c r="AX177" s="13" t="s">
        <v>76</v>
      </c>
      <c r="AY177" s="287" t="s">
        <v>190</v>
      </c>
    </row>
    <row r="178" spans="2:51" s="12" customFormat="1" ht="12">
      <c r="B178" s="266"/>
      <c r="C178" s="267"/>
      <c r="D178" s="268" t="s">
        <v>199</v>
      </c>
      <c r="E178" s="269" t="s">
        <v>1</v>
      </c>
      <c r="F178" s="270" t="s">
        <v>1175</v>
      </c>
      <c r="G178" s="267"/>
      <c r="H178" s="269" t="s">
        <v>1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AT178" s="276" t="s">
        <v>199</v>
      </c>
      <c r="AU178" s="276" t="s">
        <v>85</v>
      </c>
      <c r="AV178" s="12" t="s">
        <v>83</v>
      </c>
      <c r="AW178" s="12" t="s">
        <v>31</v>
      </c>
      <c r="AX178" s="12" t="s">
        <v>76</v>
      </c>
      <c r="AY178" s="276" t="s">
        <v>190</v>
      </c>
    </row>
    <row r="179" spans="2:51" s="13" customFormat="1" ht="12">
      <c r="B179" s="277"/>
      <c r="C179" s="278"/>
      <c r="D179" s="268" t="s">
        <v>199</v>
      </c>
      <c r="E179" s="279" t="s">
        <v>1</v>
      </c>
      <c r="F179" s="280" t="s">
        <v>1180</v>
      </c>
      <c r="G179" s="278"/>
      <c r="H179" s="281">
        <v>9.35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AT179" s="287" t="s">
        <v>199</v>
      </c>
      <c r="AU179" s="287" t="s">
        <v>85</v>
      </c>
      <c r="AV179" s="13" t="s">
        <v>85</v>
      </c>
      <c r="AW179" s="13" t="s">
        <v>31</v>
      </c>
      <c r="AX179" s="13" t="s">
        <v>76</v>
      </c>
      <c r="AY179" s="287" t="s">
        <v>190</v>
      </c>
    </row>
    <row r="180" spans="2:51" s="14" customFormat="1" ht="12">
      <c r="B180" s="288"/>
      <c r="C180" s="289"/>
      <c r="D180" s="268" t="s">
        <v>199</v>
      </c>
      <c r="E180" s="290" t="s">
        <v>1</v>
      </c>
      <c r="F180" s="291" t="s">
        <v>205</v>
      </c>
      <c r="G180" s="289"/>
      <c r="H180" s="292">
        <v>10.084999999999999</v>
      </c>
      <c r="I180" s="293"/>
      <c r="J180" s="289"/>
      <c r="K180" s="289"/>
      <c r="L180" s="294"/>
      <c r="M180" s="295"/>
      <c r="N180" s="296"/>
      <c r="O180" s="296"/>
      <c r="P180" s="296"/>
      <c r="Q180" s="296"/>
      <c r="R180" s="296"/>
      <c r="S180" s="296"/>
      <c r="T180" s="297"/>
      <c r="AT180" s="298" t="s">
        <v>199</v>
      </c>
      <c r="AU180" s="298" t="s">
        <v>85</v>
      </c>
      <c r="AV180" s="14" t="s">
        <v>197</v>
      </c>
      <c r="AW180" s="14" t="s">
        <v>31</v>
      </c>
      <c r="AX180" s="14" t="s">
        <v>83</v>
      </c>
      <c r="AY180" s="298" t="s">
        <v>190</v>
      </c>
    </row>
    <row r="181" spans="2:65" s="1" customFormat="1" ht="16.5" customHeight="1">
      <c r="B181" s="40"/>
      <c r="C181" s="254" t="s">
        <v>209</v>
      </c>
      <c r="D181" s="254" t="s">
        <v>193</v>
      </c>
      <c r="E181" s="255" t="s">
        <v>1198</v>
      </c>
      <c r="F181" s="256" t="s">
        <v>1199</v>
      </c>
      <c r="G181" s="257" t="s">
        <v>273</v>
      </c>
      <c r="H181" s="258">
        <v>10.085</v>
      </c>
      <c r="I181" s="259"/>
      <c r="J181" s="260">
        <f>ROUND(I181*H181,2)</f>
        <v>0</v>
      </c>
      <c r="K181" s="256" t="s">
        <v>1</v>
      </c>
      <c r="L181" s="42"/>
      <c r="M181" s="261" t="s">
        <v>1</v>
      </c>
      <c r="N181" s="262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197</v>
      </c>
      <c r="AT181" s="265" t="s">
        <v>193</v>
      </c>
      <c r="AU181" s="265" t="s">
        <v>85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197</v>
      </c>
      <c r="BM181" s="265" t="s">
        <v>1200</v>
      </c>
    </row>
    <row r="182" spans="2:65" s="1" customFormat="1" ht="24" customHeight="1">
      <c r="B182" s="40"/>
      <c r="C182" s="254" t="s">
        <v>249</v>
      </c>
      <c r="D182" s="254" t="s">
        <v>193</v>
      </c>
      <c r="E182" s="255" t="s">
        <v>1201</v>
      </c>
      <c r="F182" s="256" t="s">
        <v>1202</v>
      </c>
      <c r="G182" s="257" t="s">
        <v>296</v>
      </c>
      <c r="H182" s="258">
        <v>17.145</v>
      </c>
      <c r="I182" s="259"/>
      <c r="J182" s="260">
        <f>ROUND(I182*H182,2)</f>
        <v>0</v>
      </c>
      <c r="K182" s="256" t="s">
        <v>1</v>
      </c>
      <c r="L182" s="42"/>
      <c r="M182" s="261" t="s">
        <v>1</v>
      </c>
      <c r="N182" s="262" t="s">
        <v>41</v>
      </c>
      <c r="O182" s="88"/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4">
        <f>S182*H182</f>
        <v>0</v>
      </c>
      <c r="AR182" s="265" t="s">
        <v>197</v>
      </c>
      <c r="AT182" s="265" t="s">
        <v>193</v>
      </c>
      <c r="AU182" s="265" t="s">
        <v>85</v>
      </c>
      <c r="AY182" s="17" t="s">
        <v>190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83</v>
      </c>
      <c r="BK182" s="149">
        <f>ROUND(I182*H182,2)</f>
        <v>0</v>
      </c>
      <c r="BL182" s="17" t="s">
        <v>197</v>
      </c>
      <c r="BM182" s="265" t="s">
        <v>1203</v>
      </c>
    </row>
    <row r="183" spans="2:51" s="13" customFormat="1" ht="12">
      <c r="B183" s="277"/>
      <c r="C183" s="278"/>
      <c r="D183" s="268" t="s">
        <v>199</v>
      </c>
      <c r="E183" s="279" t="s">
        <v>1</v>
      </c>
      <c r="F183" s="280" t="s">
        <v>1204</v>
      </c>
      <c r="G183" s="278"/>
      <c r="H183" s="281">
        <v>17.145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AT183" s="287" t="s">
        <v>199</v>
      </c>
      <c r="AU183" s="287" t="s">
        <v>85</v>
      </c>
      <c r="AV183" s="13" t="s">
        <v>85</v>
      </c>
      <c r="AW183" s="13" t="s">
        <v>31</v>
      </c>
      <c r="AX183" s="13" t="s">
        <v>76</v>
      </c>
      <c r="AY183" s="287" t="s">
        <v>190</v>
      </c>
    </row>
    <row r="184" spans="2:51" s="14" customFormat="1" ht="12">
      <c r="B184" s="288"/>
      <c r="C184" s="289"/>
      <c r="D184" s="268" t="s">
        <v>199</v>
      </c>
      <c r="E184" s="290" t="s">
        <v>1</v>
      </c>
      <c r="F184" s="291" t="s">
        <v>205</v>
      </c>
      <c r="G184" s="289"/>
      <c r="H184" s="292">
        <v>17.145</v>
      </c>
      <c r="I184" s="293"/>
      <c r="J184" s="289"/>
      <c r="K184" s="289"/>
      <c r="L184" s="294"/>
      <c r="M184" s="295"/>
      <c r="N184" s="296"/>
      <c r="O184" s="296"/>
      <c r="P184" s="296"/>
      <c r="Q184" s="296"/>
      <c r="R184" s="296"/>
      <c r="S184" s="296"/>
      <c r="T184" s="297"/>
      <c r="AT184" s="298" t="s">
        <v>199</v>
      </c>
      <c r="AU184" s="298" t="s">
        <v>85</v>
      </c>
      <c r="AV184" s="14" t="s">
        <v>197</v>
      </c>
      <c r="AW184" s="14" t="s">
        <v>31</v>
      </c>
      <c r="AX184" s="14" t="s">
        <v>83</v>
      </c>
      <c r="AY184" s="298" t="s">
        <v>190</v>
      </c>
    </row>
    <row r="185" spans="2:65" s="1" customFormat="1" ht="24" customHeight="1">
      <c r="B185" s="40"/>
      <c r="C185" s="254" t="s">
        <v>264</v>
      </c>
      <c r="D185" s="254" t="s">
        <v>193</v>
      </c>
      <c r="E185" s="255" t="s">
        <v>1205</v>
      </c>
      <c r="F185" s="256" t="s">
        <v>1206</v>
      </c>
      <c r="G185" s="257" t="s">
        <v>273</v>
      </c>
      <c r="H185" s="258">
        <v>9.35</v>
      </c>
      <c r="I185" s="259"/>
      <c r="J185" s="260">
        <f>ROUND(I185*H185,2)</f>
        <v>0</v>
      </c>
      <c r="K185" s="256" t="s">
        <v>1</v>
      </c>
      <c r="L185" s="42"/>
      <c r="M185" s="261" t="s">
        <v>1</v>
      </c>
      <c r="N185" s="262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197</v>
      </c>
      <c r="AT185" s="265" t="s">
        <v>193</v>
      </c>
      <c r="AU185" s="265" t="s">
        <v>85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197</v>
      </c>
      <c r="BM185" s="265" t="s">
        <v>1207</v>
      </c>
    </row>
    <row r="186" spans="2:51" s="12" customFormat="1" ht="12">
      <c r="B186" s="266"/>
      <c r="C186" s="267"/>
      <c r="D186" s="268" t="s">
        <v>199</v>
      </c>
      <c r="E186" s="269" t="s">
        <v>1</v>
      </c>
      <c r="F186" s="270" t="s">
        <v>1175</v>
      </c>
      <c r="G186" s="267"/>
      <c r="H186" s="269" t="s">
        <v>1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AT186" s="276" t="s">
        <v>199</v>
      </c>
      <c r="AU186" s="276" t="s">
        <v>85</v>
      </c>
      <c r="AV186" s="12" t="s">
        <v>83</v>
      </c>
      <c r="AW186" s="12" t="s">
        <v>31</v>
      </c>
      <c r="AX186" s="12" t="s">
        <v>76</v>
      </c>
      <c r="AY186" s="276" t="s">
        <v>190</v>
      </c>
    </row>
    <row r="187" spans="2:51" s="13" customFormat="1" ht="12">
      <c r="B187" s="277"/>
      <c r="C187" s="278"/>
      <c r="D187" s="268" t="s">
        <v>199</v>
      </c>
      <c r="E187" s="279" t="s">
        <v>1</v>
      </c>
      <c r="F187" s="280" t="s">
        <v>1180</v>
      </c>
      <c r="G187" s="278"/>
      <c r="H187" s="281">
        <v>9.35</v>
      </c>
      <c r="I187" s="282"/>
      <c r="J187" s="278"/>
      <c r="K187" s="278"/>
      <c r="L187" s="283"/>
      <c r="M187" s="284"/>
      <c r="N187" s="285"/>
      <c r="O187" s="285"/>
      <c r="P187" s="285"/>
      <c r="Q187" s="285"/>
      <c r="R187" s="285"/>
      <c r="S187" s="285"/>
      <c r="T187" s="286"/>
      <c r="AT187" s="287" t="s">
        <v>199</v>
      </c>
      <c r="AU187" s="287" t="s">
        <v>85</v>
      </c>
      <c r="AV187" s="13" t="s">
        <v>85</v>
      </c>
      <c r="AW187" s="13" t="s">
        <v>31</v>
      </c>
      <c r="AX187" s="13" t="s">
        <v>76</v>
      </c>
      <c r="AY187" s="287" t="s">
        <v>190</v>
      </c>
    </row>
    <row r="188" spans="2:51" s="14" customFormat="1" ht="12">
      <c r="B188" s="288"/>
      <c r="C188" s="289"/>
      <c r="D188" s="268" t="s">
        <v>199</v>
      </c>
      <c r="E188" s="290" t="s">
        <v>1</v>
      </c>
      <c r="F188" s="291" t="s">
        <v>205</v>
      </c>
      <c r="G188" s="289"/>
      <c r="H188" s="292">
        <v>9.35</v>
      </c>
      <c r="I188" s="293"/>
      <c r="J188" s="289"/>
      <c r="K188" s="289"/>
      <c r="L188" s="294"/>
      <c r="M188" s="295"/>
      <c r="N188" s="296"/>
      <c r="O188" s="296"/>
      <c r="P188" s="296"/>
      <c r="Q188" s="296"/>
      <c r="R188" s="296"/>
      <c r="S188" s="296"/>
      <c r="T188" s="297"/>
      <c r="AT188" s="298" t="s">
        <v>199</v>
      </c>
      <c r="AU188" s="298" t="s">
        <v>85</v>
      </c>
      <c r="AV188" s="14" t="s">
        <v>197</v>
      </c>
      <c r="AW188" s="14" t="s">
        <v>31</v>
      </c>
      <c r="AX188" s="14" t="s">
        <v>83</v>
      </c>
      <c r="AY188" s="298" t="s">
        <v>190</v>
      </c>
    </row>
    <row r="189" spans="2:65" s="1" customFormat="1" ht="16.5" customHeight="1">
      <c r="B189" s="40"/>
      <c r="C189" s="299" t="s">
        <v>270</v>
      </c>
      <c r="D189" s="299" t="s">
        <v>206</v>
      </c>
      <c r="E189" s="300" t="s">
        <v>1208</v>
      </c>
      <c r="F189" s="301" t="s">
        <v>1209</v>
      </c>
      <c r="G189" s="302" t="s">
        <v>296</v>
      </c>
      <c r="H189" s="303">
        <v>19.635</v>
      </c>
      <c r="I189" s="304"/>
      <c r="J189" s="305">
        <f>ROUND(I189*H189,2)</f>
        <v>0</v>
      </c>
      <c r="K189" s="301" t="s">
        <v>1</v>
      </c>
      <c r="L189" s="306"/>
      <c r="M189" s="307" t="s">
        <v>1</v>
      </c>
      <c r="N189" s="308" t="s">
        <v>41</v>
      </c>
      <c r="O189" s="88"/>
      <c r="P189" s="263">
        <f>O189*H189</f>
        <v>0</v>
      </c>
      <c r="Q189" s="263">
        <v>1</v>
      </c>
      <c r="R189" s="263">
        <f>Q189*H189</f>
        <v>19.635</v>
      </c>
      <c r="S189" s="263">
        <v>0</v>
      </c>
      <c r="T189" s="264">
        <f>S189*H189</f>
        <v>0</v>
      </c>
      <c r="AR189" s="265" t="s">
        <v>209</v>
      </c>
      <c r="AT189" s="265" t="s">
        <v>206</v>
      </c>
      <c r="AU189" s="265" t="s">
        <v>85</v>
      </c>
      <c r="AY189" s="17" t="s">
        <v>190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83</v>
      </c>
      <c r="BK189" s="149">
        <f>ROUND(I189*H189,2)</f>
        <v>0</v>
      </c>
      <c r="BL189" s="17" t="s">
        <v>197</v>
      </c>
      <c r="BM189" s="265" t="s">
        <v>1210</v>
      </c>
    </row>
    <row r="190" spans="2:51" s="13" customFormat="1" ht="12">
      <c r="B190" s="277"/>
      <c r="C190" s="278"/>
      <c r="D190" s="268" t="s">
        <v>199</v>
      </c>
      <c r="E190" s="279" t="s">
        <v>1</v>
      </c>
      <c r="F190" s="280" t="s">
        <v>1211</v>
      </c>
      <c r="G190" s="278"/>
      <c r="H190" s="281">
        <v>19.635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AT190" s="287" t="s">
        <v>199</v>
      </c>
      <c r="AU190" s="287" t="s">
        <v>85</v>
      </c>
      <c r="AV190" s="13" t="s">
        <v>85</v>
      </c>
      <c r="AW190" s="13" t="s">
        <v>31</v>
      </c>
      <c r="AX190" s="13" t="s">
        <v>76</v>
      </c>
      <c r="AY190" s="287" t="s">
        <v>190</v>
      </c>
    </row>
    <row r="191" spans="2:51" s="14" customFormat="1" ht="12">
      <c r="B191" s="288"/>
      <c r="C191" s="289"/>
      <c r="D191" s="268" t="s">
        <v>199</v>
      </c>
      <c r="E191" s="290" t="s">
        <v>1</v>
      </c>
      <c r="F191" s="291" t="s">
        <v>205</v>
      </c>
      <c r="G191" s="289"/>
      <c r="H191" s="292">
        <v>19.635</v>
      </c>
      <c r="I191" s="293"/>
      <c r="J191" s="289"/>
      <c r="K191" s="289"/>
      <c r="L191" s="294"/>
      <c r="M191" s="295"/>
      <c r="N191" s="296"/>
      <c r="O191" s="296"/>
      <c r="P191" s="296"/>
      <c r="Q191" s="296"/>
      <c r="R191" s="296"/>
      <c r="S191" s="296"/>
      <c r="T191" s="297"/>
      <c r="AT191" s="298" t="s">
        <v>199</v>
      </c>
      <c r="AU191" s="298" t="s">
        <v>85</v>
      </c>
      <c r="AV191" s="14" t="s">
        <v>197</v>
      </c>
      <c r="AW191" s="14" t="s">
        <v>31</v>
      </c>
      <c r="AX191" s="14" t="s">
        <v>83</v>
      </c>
      <c r="AY191" s="298" t="s">
        <v>190</v>
      </c>
    </row>
    <row r="192" spans="2:63" s="11" customFormat="1" ht="22.8" customHeight="1">
      <c r="B192" s="238"/>
      <c r="C192" s="239"/>
      <c r="D192" s="240" t="s">
        <v>75</v>
      </c>
      <c r="E192" s="252" t="s">
        <v>85</v>
      </c>
      <c r="F192" s="252" t="s">
        <v>1212</v>
      </c>
      <c r="G192" s="239"/>
      <c r="H192" s="239"/>
      <c r="I192" s="242"/>
      <c r="J192" s="253">
        <f>BK192</f>
        <v>0</v>
      </c>
      <c r="K192" s="239"/>
      <c r="L192" s="244"/>
      <c r="M192" s="245"/>
      <c r="N192" s="246"/>
      <c r="O192" s="246"/>
      <c r="P192" s="247">
        <f>SUM(P193:P196)</f>
        <v>0</v>
      </c>
      <c r="Q192" s="246"/>
      <c r="R192" s="247">
        <f>SUM(R193:R196)</f>
        <v>0</v>
      </c>
      <c r="S192" s="246"/>
      <c r="T192" s="248">
        <f>SUM(T193:T196)</f>
        <v>0</v>
      </c>
      <c r="AR192" s="249" t="s">
        <v>83</v>
      </c>
      <c r="AT192" s="250" t="s">
        <v>75</v>
      </c>
      <c r="AU192" s="250" t="s">
        <v>83</v>
      </c>
      <c r="AY192" s="249" t="s">
        <v>190</v>
      </c>
      <c r="BK192" s="251">
        <f>SUM(BK193:BK196)</f>
        <v>0</v>
      </c>
    </row>
    <row r="193" spans="2:65" s="1" customFormat="1" ht="16.5" customHeight="1">
      <c r="B193" s="40"/>
      <c r="C193" s="254" t="s">
        <v>279</v>
      </c>
      <c r="D193" s="254" t="s">
        <v>193</v>
      </c>
      <c r="E193" s="255" t="s">
        <v>1213</v>
      </c>
      <c r="F193" s="256" t="s">
        <v>1214</v>
      </c>
      <c r="G193" s="257" t="s">
        <v>273</v>
      </c>
      <c r="H193" s="258">
        <v>0.735</v>
      </c>
      <c r="I193" s="259"/>
      <c r="J193" s="260">
        <f>ROUND(I193*H193,2)</f>
        <v>0</v>
      </c>
      <c r="K193" s="256" t="s">
        <v>1</v>
      </c>
      <c r="L193" s="42"/>
      <c r="M193" s="261" t="s">
        <v>1</v>
      </c>
      <c r="N193" s="262" t="s">
        <v>41</v>
      </c>
      <c r="O193" s="88"/>
      <c r="P193" s="263">
        <f>O193*H193</f>
        <v>0</v>
      </c>
      <c r="Q193" s="263">
        <v>0</v>
      </c>
      <c r="R193" s="263">
        <f>Q193*H193</f>
        <v>0</v>
      </c>
      <c r="S193" s="263">
        <v>0</v>
      </c>
      <c r="T193" s="264">
        <f>S193*H193</f>
        <v>0</v>
      </c>
      <c r="AR193" s="265" t="s">
        <v>197</v>
      </c>
      <c r="AT193" s="265" t="s">
        <v>193</v>
      </c>
      <c r="AU193" s="265" t="s">
        <v>85</v>
      </c>
      <c r="AY193" s="17" t="s">
        <v>190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83</v>
      </c>
      <c r="BK193" s="149">
        <f>ROUND(I193*H193,2)</f>
        <v>0</v>
      </c>
      <c r="BL193" s="17" t="s">
        <v>197</v>
      </c>
      <c r="BM193" s="265" t="s">
        <v>1215</v>
      </c>
    </row>
    <row r="194" spans="2:51" s="12" customFormat="1" ht="12">
      <c r="B194" s="266"/>
      <c r="C194" s="267"/>
      <c r="D194" s="268" t="s">
        <v>199</v>
      </c>
      <c r="E194" s="269" t="s">
        <v>1</v>
      </c>
      <c r="F194" s="270" t="s">
        <v>1184</v>
      </c>
      <c r="G194" s="267"/>
      <c r="H194" s="269" t="s">
        <v>1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AT194" s="276" t="s">
        <v>199</v>
      </c>
      <c r="AU194" s="276" t="s">
        <v>85</v>
      </c>
      <c r="AV194" s="12" t="s">
        <v>83</v>
      </c>
      <c r="AW194" s="12" t="s">
        <v>31</v>
      </c>
      <c r="AX194" s="12" t="s">
        <v>76</v>
      </c>
      <c r="AY194" s="276" t="s">
        <v>190</v>
      </c>
    </row>
    <row r="195" spans="2:51" s="13" customFormat="1" ht="12">
      <c r="B195" s="277"/>
      <c r="C195" s="278"/>
      <c r="D195" s="268" t="s">
        <v>199</v>
      </c>
      <c r="E195" s="279" t="s">
        <v>1</v>
      </c>
      <c r="F195" s="280" t="s">
        <v>1185</v>
      </c>
      <c r="G195" s="278"/>
      <c r="H195" s="281">
        <v>0.735</v>
      </c>
      <c r="I195" s="282"/>
      <c r="J195" s="278"/>
      <c r="K195" s="278"/>
      <c r="L195" s="283"/>
      <c r="M195" s="284"/>
      <c r="N195" s="285"/>
      <c r="O195" s="285"/>
      <c r="P195" s="285"/>
      <c r="Q195" s="285"/>
      <c r="R195" s="285"/>
      <c r="S195" s="285"/>
      <c r="T195" s="286"/>
      <c r="AT195" s="287" t="s">
        <v>199</v>
      </c>
      <c r="AU195" s="287" t="s">
        <v>85</v>
      </c>
      <c r="AV195" s="13" t="s">
        <v>85</v>
      </c>
      <c r="AW195" s="13" t="s">
        <v>31</v>
      </c>
      <c r="AX195" s="13" t="s">
        <v>76</v>
      </c>
      <c r="AY195" s="287" t="s">
        <v>190</v>
      </c>
    </row>
    <row r="196" spans="2:51" s="14" customFormat="1" ht="12">
      <c r="B196" s="288"/>
      <c r="C196" s="289"/>
      <c r="D196" s="268" t="s">
        <v>199</v>
      </c>
      <c r="E196" s="290" t="s">
        <v>1</v>
      </c>
      <c r="F196" s="291" t="s">
        <v>205</v>
      </c>
      <c r="G196" s="289"/>
      <c r="H196" s="292">
        <v>0.735</v>
      </c>
      <c r="I196" s="293"/>
      <c r="J196" s="289"/>
      <c r="K196" s="289"/>
      <c r="L196" s="294"/>
      <c r="M196" s="295"/>
      <c r="N196" s="296"/>
      <c r="O196" s="296"/>
      <c r="P196" s="296"/>
      <c r="Q196" s="296"/>
      <c r="R196" s="296"/>
      <c r="S196" s="296"/>
      <c r="T196" s="297"/>
      <c r="AT196" s="298" t="s">
        <v>199</v>
      </c>
      <c r="AU196" s="298" t="s">
        <v>85</v>
      </c>
      <c r="AV196" s="14" t="s">
        <v>197</v>
      </c>
      <c r="AW196" s="14" t="s">
        <v>31</v>
      </c>
      <c r="AX196" s="14" t="s">
        <v>83</v>
      </c>
      <c r="AY196" s="298" t="s">
        <v>190</v>
      </c>
    </row>
    <row r="197" spans="2:63" s="11" customFormat="1" ht="22.8" customHeight="1">
      <c r="B197" s="238"/>
      <c r="C197" s="239"/>
      <c r="D197" s="240" t="s">
        <v>75</v>
      </c>
      <c r="E197" s="252" t="s">
        <v>120</v>
      </c>
      <c r="F197" s="252" t="s">
        <v>1216</v>
      </c>
      <c r="G197" s="239"/>
      <c r="H197" s="239"/>
      <c r="I197" s="242"/>
      <c r="J197" s="253">
        <f>BK197</f>
        <v>0</v>
      </c>
      <c r="K197" s="239"/>
      <c r="L197" s="244"/>
      <c r="M197" s="245"/>
      <c r="N197" s="246"/>
      <c r="O197" s="246"/>
      <c r="P197" s="247">
        <f>SUM(P198:P225)</f>
        <v>0</v>
      </c>
      <c r="Q197" s="246"/>
      <c r="R197" s="247">
        <f>SUM(R198:R225)</f>
        <v>0.473664</v>
      </c>
      <c r="S197" s="246"/>
      <c r="T197" s="248">
        <f>SUM(T198:T225)</f>
        <v>0</v>
      </c>
      <c r="AR197" s="249" t="s">
        <v>83</v>
      </c>
      <c r="AT197" s="250" t="s">
        <v>75</v>
      </c>
      <c r="AU197" s="250" t="s">
        <v>83</v>
      </c>
      <c r="AY197" s="249" t="s">
        <v>190</v>
      </c>
      <c r="BK197" s="251">
        <f>SUM(BK198:BK225)</f>
        <v>0</v>
      </c>
    </row>
    <row r="198" spans="2:65" s="1" customFormat="1" ht="24" customHeight="1">
      <c r="B198" s="40"/>
      <c r="C198" s="254" t="s">
        <v>286</v>
      </c>
      <c r="D198" s="254" t="s">
        <v>193</v>
      </c>
      <c r="E198" s="255" t="s">
        <v>1217</v>
      </c>
      <c r="F198" s="256" t="s">
        <v>1218</v>
      </c>
      <c r="G198" s="257" t="s">
        <v>273</v>
      </c>
      <c r="H198" s="258">
        <v>0.075</v>
      </c>
      <c r="I198" s="259"/>
      <c r="J198" s="260">
        <f>ROUND(I198*H198,2)</f>
        <v>0</v>
      </c>
      <c r="K198" s="256" t="s">
        <v>1</v>
      </c>
      <c r="L198" s="42"/>
      <c r="M198" s="261" t="s">
        <v>1</v>
      </c>
      <c r="N198" s="262" t="s">
        <v>41</v>
      </c>
      <c r="O198" s="88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AR198" s="265" t="s">
        <v>197</v>
      </c>
      <c r="AT198" s="265" t="s">
        <v>193</v>
      </c>
      <c r="AU198" s="265" t="s">
        <v>85</v>
      </c>
      <c r="AY198" s="17" t="s">
        <v>190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83</v>
      </c>
      <c r="BK198" s="149">
        <f>ROUND(I198*H198,2)</f>
        <v>0</v>
      </c>
      <c r="BL198" s="17" t="s">
        <v>197</v>
      </c>
      <c r="BM198" s="265" t="s">
        <v>1219</v>
      </c>
    </row>
    <row r="199" spans="2:51" s="12" customFormat="1" ht="12">
      <c r="B199" s="266"/>
      <c r="C199" s="267"/>
      <c r="D199" s="268" t="s">
        <v>199</v>
      </c>
      <c r="E199" s="269" t="s">
        <v>1</v>
      </c>
      <c r="F199" s="270" t="s">
        <v>1220</v>
      </c>
      <c r="G199" s="267"/>
      <c r="H199" s="269" t="s">
        <v>1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AT199" s="276" t="s">
        <v>199</v>
      </c>
      <c r="AU199" s="276" t="s">
        <v>85</v>
      </c>
      <c r="AV199" s="12" t="s">
        <v>83</v>
      </c>
      <c r="AW199" s="12" t="s">
        <v>31</v>
      </c>
      <c r="AX199" s="12" t="s">
        <v>76</v>
      </c>
      <c r="AY199" s="276" t="s">
        <v>190</v>
      </c>
    </row>
    <row r="200" spans="2:51" s="13" customFormat="1" ht="12">
      <c r="B200" s="277"/>
      <c r="C200" s="278"/>
      <c r="D200" s="268" t="s">
        <v>199</v>
      </c>
      <c r="E200" s="279" t="s">
        <v>1</v>
      </c>
      <c r="F200" s="280" t="s">
        <v>1221</v>
      </c>
      <c r="G200" s="278"/>
      <c r="H200" s="281">
        <v>0.075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AT200" s="287" t="s">
        <v>199</v>
      </c>
      <c r="AU200" s="287" t="s">
        <v>85</v>
      </c>
      <c r="AV200" s="13" t="s">
        <v>85</v>
      </c>
      <c r="AW200" s="13" t="s">
        <v>31</v>
      </c>
      <c r="AX200" s="13" t="s">
        <v>76</v>
      </c>
      <c r="AY200" s="287" t="s">
        <v>190</v>
      </c>
    </row>
    <row r="201" spans="2:51" s="15" customFormat="1" ht="12">
      <c r="B201" s="309"/>
      <c r="C201" s="310"/>
      <c r="D201" s="268" t="s">
        <v>199</v>
      </c>
      <c r="E201" s="311" t="s">
        <v>1</v>
      </c>
      <c r="F201" s="312" t="s">
        <v>247</v>
      </c>
      <c r="G201" s="310"/>
      <c r="H201" s="313">
        <v>0.075</v>
      </c>
      <c r="I201" s="314"/>
      <c r="J201" s="310"/>
      <c r="K201" s="310"/>
      <c r="L201" s="315"/>
      <c r="M201" s="316"/>
      <c r="N201" s="317"/>
      <c r="O201" s="317"/>
      <c r="P201" s="317"/>
      <c r="Q201" s="317"/>
      <c r="R201" s="317"/>
      <c r="S201" s="317"/>
      <c r="T201" s="318"/>
      <c r="AT201" s="319" t="s">
        <v>199</v>
      </c>
      <c r="AU201" s="319" t="s">
        <v>85</v>
      </c>
      <c r="AV201" s="15" t="s">
        <v>120</v>
      </c>
      <c r="AW201" s="15" t="s">
        <v>31</v>
      </c>
      <c r="AX201" s="15" t="s">
        <v>76</v>
      </c>
      <c r="AY201" s="319" t="s">
        <v>190</v>
      </c>
    </row>
    <row r="202" spans="2:51" s="14" customFormat="1" ht="12">
      <c r="B202" s="288"/>
      <c r="C202" s="289"/>
      <c r="D202" s="268" t="s">
        <v>199</v>
      </c>
      <c r="E202" s="290" t="s">
        <v>1</v>
      </c>
      <c r="F202" s="291" t="s">
        <v>205</v>
      </c>
      <c r="G202" s="289"/>
      <c r="H202" s="292">
        <v>0.075</v>
      </c>
      <c r="I202" s="293"/>
      <c r="J202" s="289"/>
      <c r="K202" s="289"/>
      <c r="L202" s="294"/>
      <c r="M202" s="295"/>
      <c r="N202" s="296"/>
      <c r="O202" s="296"/>
      <c r="P202" s="296"/>
      <c r="Q202" s="296"/>
      <c r="R202" s="296"/>
      <c r="S202" s="296"/>
      <c r="T202" s="297"/>
      <c r="AT202" s="298" t="s">
        <v>199</v>
      </c>
      <c r="AU202" s="298" t="s">
        <v>85</v>
      </c>
      <c r="AV202" s="14" t="s">
        <v>197</v>
      </c>
      <c r="AW202" s="14" t="s">
        <v>31</v>
      </c>
      <c r="AX202" s="14" t="s">
        <v>83</v>
      </c>
      <c r="AY202" s="298" t="s">
        <v>190</v>
      </c>
    </row>
    <row r="203" spans="2:65" s="1" customFormat="1" ht="24" customHeight="1">
      <c r="B203" s="40"/>
      <c r="C203" s="254" t="s">
        <v>293</v>
      </c>
      <c r="D203" s="254" t="s">
        <v>193</v>
      </c>
      <c r="E203" s="255" t="s">
        <v>1222</v>
      </c>
      <c r="F203" s="256" t="s">
        <v>1223</v>
      </c>
      <c r="G203" s="257" t="s">
        <v>273</v>
      </c>
      <c r="H203" s="258">
        <v>0.009</v>
      </c>
      <c r="I203" s="259"/>
      <c r="J203" s="260">
        <f>ROUND(I203*H203,2)</f>
        <v>0</v>
      </c>
      <c r="K203" s="256" t="s">
        <v>1</v>
      </c>
      <c r="L203" s="42"/>
      <c r="M203" s="261" t="s">
        <v>1</v>
      </c>
      <c r="N203" s="262" t="s">
        <v>41</v>
      </c>
      <c r="O203" s="88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AR203" s="265" t="s">
        <v>197</v>
      </c>
      <c r="AT203" s="265" t="s">
        <v>193</v>
      </c>
      <c r="AU203" s="265" t="s">
        <v>85</v>
      </c>
      <c r="AY203" s="17" t="s">
        <v>190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83</v>
      </c>
      <c r="BK203" s="149">
        <f>ROUND(I203*H203,2)</f>
        <v>0</v>
      </c>
      <c r="BL203" s="17" t="s">
        <v>197</v>
      </c>
      <c r="BM203" s="265" t="s">
        <v>1224</v>
      </c>
    </row>
    <row r="204" spans="2:51" s="12" customFormat="1" ht="12">
      <c r="B204" s="266"/>
      <c r="C204" s="267"/>
      <c r="D204" s="268" t="s">
        <v>199</v>
      </c>
      <c r="E204" s="269" t="s">
        <v>1</v>
      </c>
      <c r="F204" s="270" t="s">
        <v>1225</v>
      </c>
      <c r="G204" s="267"/>
      <c r="H204" s="269" t="s">
        <v>1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AT204" s="276" t="s">
        <v>199</v>
      </c>
      <c r="AU204" s="276" t="s">
        <v>85</v>
      </c>
      <c r="AV204" s="12" t="s">
        <v>83</v>
      </c>
      <c r="AW204" s="12" t="s">
        <v>31</v>
      </c>
      <c r="AX204" s="12" t="s">
        <v>76</v>
      </c>
      <c r="AY204" s="276" t="s">
        <v>190</v>
      </c>
    </row>
    <row r="205" spans="2:51" s="13" customFormat="1" ht="12">
      <c r="B205" s="277"/>
      <c r="C205" s="278"/>
      <c r="D205" s="268" t="s">
        <v>199</v>
      </c>
      <c r="E205" s="279" t="s">
        <v>1</v>
      </c>
      <c r="F205" s="280" t="s">
        <v>1226</v>
      </c>
      <c r="G205" s="278"/>
      <c r="H205" s="281">
        <v>0.009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AT205" s="287" t="s">
        <v>199</v>
      </c>
      <c r="AU205" s="287" t="s">
        <v>85</v>
      </c>
      <c r="AV205" s="13" t="s">
        <v>85</v>
      </c>
      <c r="AW205" s="13" t="s">
        <v>31</v>
      </c>
      <c r="AX205" s="13" t="s">
        <v>76</v>
      </c>
      <c r="AY205" s="287" t="s">
        <v>190</v>
      </c>
    </row>
    <row r="206" spans="2:51" s="14" customFormat="1" ht="12">
      <c r="B206" s="288"/>
      <c r="C206" s="289"/>
      <c r="D206" s="268" t="s">
        <v>199</v>
      </c>
      <c r="E206" s="290" t="s">
        <v>1</v>
      </c>
      <c r="F206" s="291" t="s">
        <v>205</v>
      </c>
      <c r="G206" s="289"/>
      <c r="H206" s="292">
        <v>0.009</v>
      </c>
      <c r="I206" s="293"/>
      <c r="J206" s="289"/>
      <c r="K206" s="289"/>
      <c r="L206" s="294"/>
      <c r="M206" s="295"/>
      <c r="N206" s="296"/>
      <c r="O206" s="296"/>
      <c r="P206" s="296"/>
      <c r="Q206" s="296"/>
      <c r="R206" s="296"/>
      <c r="S206" s="296"/>
      <c r="T206" s="297"/>
      <c r="AT206" s="298" t="s">
        <v>199</v>
      </c>
      <c r="AU206" s="298" t="s">
        <v>85</v>
      </c>
      <c r="AV206" s="14" t="s">
        <v>197</v>
      </c>
      <c r="AW206" s="14" t="s">
        <v>31</v>
      </c>
      <c r="AX206" s="14" t="s">
        <v>83</v>
      </c>
      <c r="AY206" s="298" t="s">
        <v>190</v>
      </c>
    </row>
    <row r="207" spans="2:65" s="1" customFormat="1" ht="16.5" customHeight="1">
      <c r="B207" s="40"/>
      <c r="C207" s="254" t="s">
        <v>8</v>
      </c>
      <c r="D207" s="254" t="s">
        <v>193</v>
      </c>
      <c r="E207" s="255" t="s">
        <v>1227</v>
      </c>
      <c r="F207" s="256" t="s">
        <v>1228</v>
      </c>
      <c r="G207" s="257" t="s">
        <v>196</v>
      </c>
      <c r="H207" s="258">
        <v>1.7</v>
      </c>
      <c r="I207" s="259"/>
      <c r="J207" s="260">
        <f>ROUND(I207*H207,2)</f>
        <v>0</v>
      </c>
      <c r="K207" s="256" t="s">
        <v>1</v>
      </c>
      <c r="L207" s="42"/>
      <c r="M207" s="261" t="s">
        <v>1</v>
      </c>
      <c r="N207" s="262" t="s">
        <v>41</v>
      </c>
      <c r="O207" s="88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AR207" s="265" t="s">
        <v>197</v>
      </c>
      <c r="AT207" s="265" t="s">
        <v>193</v>
      </c>
      <c r="AU207" s="265" t="s">
        <v>85</v>
      </c>
      <c r="AY207" s="17" t="s">
        <v>190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83</v>
      </c>
      <c r="BK207" s="149">
        <f>ROUND(I207*H207,2)</f>
        <v>0</v>
      </c>
      <c r="BL207" s="17" t="s">
        <v>197</v>
      </c>
      <c r="BM207" s="265" t="s">
        <v>1229</v>
      </c>
    </row>
    <row r="208" spans="2:51" s="12" customFormat="1" ht="12">
      <c r="B208" s="266"/>
      <c r="C208" s="267"/>
      <c r="D208" s="268" t="s">
        <v>199</v>
      </c>
      <c r="E208" s="269" t="s">
        <v>1</v>
      </c>
      <c r="F208" s="270" t="s">
        <v>1230</v>
      </c>
      <c r="G208" s="267"/>
      <c r="H208" s="269" t="s">
        <v>1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AT208" s="276" t="s">
        <v>199</v>
      </c>
      <c r="AU208" s="276" t="s">
        <v>85</v>
      </c>
      <c r="AV208" s="12" t="s">
        <v>83</v>
      </c>
      <c r="AW208" s="12" t="s">
        <v>31</v>
      </c>
      <c r="AX208" s="12" t="s">
        <v>76</v>
      </c>
      <c r="AY208" s="276" t="s">
        <v>190</v>
      </c>
    </row>
    <row r="209" spans="2:51" s="13" customFormat="1" ht="12">
      <c r="B209" s="277"/>
      <c r="C209" s="278"/>
      <c r="D209" s="268" t="s">
        <v>199</v>
      </c>
      <c r="E209" s="279" t="s">
        <v>1</v>
      </c>
      <c r="F209" s="280" t="s">
        <v>1231</v>
      </c>
      <c r="G209" s="278"/>
      <c r="H209" s="281">
        <v>1.7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AT209" s="287" t="s">
        <v>199</v>
      </c>
      <c r="AU209" s="287" t="s">
        <v>85</v>
      </c>
      <c r="AV209" s="13" t="s">
        <v>85</v>
      </c>
      <c r="AW209" s="13" t="s">
        <v>31</v>
      </c>
      <c r="AX209" s="13" t="s">
        <v>76</v>
      </c>
      <c r="AY209" s="287" t="s">
        <v>190</v>
      </c>
    </row>
    <row r="210" spans="2:51" s="14" customFormat="1" ht="12">
      <c r="B210" s="288"/>
      <c r="C210" s="289"/>
      <c r="D210" s="268" t="s">
        <v>199</v>
      </c>
      <c r="E210" s="290" t="s">
        <v>1</v>
      </c>
      <c r="F210" s="291" t="s">
        <v>205</v>
      </c>
      <c r="G210" s="289"/>
      <c r="H210" s="292">
        <v>1.7</v>
      </c>
      <c r="I210" s="293"/>
      <c r="J210" s="289"/>
      <c r="K210" s="289"/>
      <c r="L210" s="294"/>
      <c r="M210" s="295"/>
      <c r="N210" s="296"/>
      <c r="O210" s="296"/>
      <c r="P210" s="296"/>
      <c r="Q210" s="296"/>
      <c r="R210" s="296"/>
      <c r="S210" s="296"/>
      <c r="T210" s="297"/>
      <c r="AT210" s="298" t="s">
        <v>199</v>
      </c>
      <c r="AU210" s="298" t="s">
        <v>85</v>
      </c>
      <c r="AV210" s="14" t="s">
        <v>197</v>
      </c>
      <c r="AW210" s="14" t="s">
        <v>31</v>
      </c>
      <c r="AX210" s="14" t="s">
        <v>83</v>
      </c>
      <c r="AY210" s="298" t="s">
        <v>190</v>
      </c>
    </row>
    <row r="211" spans="2:65" s="1" customFormat="1" ht="24" customHeight="1">
      <c r="B211" s="40"/>
      <c r="C211" s="254" t="s">
        <v>301</v>
      </c>
      <c r="D211" s="254" t="s">
        <v>193</v>
      </c>
      <c r="E211" s="255" t="s">
        <v>1232</v>
      </c>
      <c r="F211" s="256" t="s">
        <v>1233</v>
      </c>
      <c r="G211" s="257" t="s">
        <v>296</v>
      </c>
      <c r="H211" s="258">
        <v>0.002</v>
      </c>
      <c r="I211" s="259"/>
      <c r="J211" s="260">
        <f>ROUND(I211*H211,2)</f>
        <v>0</v>
      </c>
      <c r="K211" s="256" t="s">
        <v>1</v>
      </c>
      <c r="L211" s="42"/>
      <c r="M211" s="261" t="s">
        <v>1</v>
      </c>
      <c r="N211" s="262" t="s">
        <v>41</v>
      </c>
      <c r="O211" s="88"/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4">
        <f>S211*H211</f>
        <v>0</v>
      </c>
      <c r="AR211" s="265" t="s">
        <v>197</v>
      </c>
      <c r="AT211" s="265" t="s">
        <v>193</v>
      </c>
      <c r="AU211" s="265" t="s">
        <v>85</v>
      </c>
      <c r="AY211" s="17" t="s">
        <v>190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83</v>
      </c>
      <c r="BK211" s="149">
        <f>ROUND(I211*H211,2)</f>
        <v>0</v>
      </c>
      <c r="BL211" s="17" t="s">
        <v>197</v>
      </c>
      <c r="BM211" s="265" t="s">
        <v>1234</v>
      </c>
    </row>
    <row r="212" spans="2:51" s="12" customFormat="1" ht="12">
      <c r="B212" s="266"/>
      <c r="C212" s="267"/>
      <c r="D212" s="268" t="s">
        <v>199</v>
      </c>
      <c r="E212" s="269" t="s">
        <v>1</v>
      </c>
      <c r="F212" s="270" t="s">
        <v>1235</v>
      </c>
      <c r="G212" s="267"/>
      <c r="H212" s="269" t="s">
        <v>1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AT212" s="276" t="s">
        <v>199</v>
      </c>
      <c r="AU212" s="276" t="s">
        <v>85</v>
      </c>
      <c r="AV212" s="12" t="s">
        <v>83</v>
      </c>
      <c r="AW212" s="12" t="s">
        <v>31</v>
      </c>
      <c r="AX212" s="12" t="s">
        <v>76</v>
      </c>
      <c r="AY212" s="276" t="s">
        <v>190</v>
      </c>
    </row>
    <row r="213" spans="2:51" s="12" customFormat="1" ht="12">
      <c r="B213" s="266"/>
      <c r="C213" s="267"/>
      <c r="D213" s="268" t="s">
        <v>199</v>
      </c>
      <c r="E213" s="269" t="s">
        <v>1</v>
      </c>
      <c r="F213" s="270" t="s">
        <v>1236</v>
      </c>
      <c r="G213" s="267"/>
      <c r="H213" s="269" t="s">
        <v>1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AT213" s="276" t="s">
        <v>199</v>
      </c>
      <c r="AU213" s="276" t="s">
        <v>85</v>
      </c>
      <c r="AV213" s="12" t="s">
        <v>83</v>
      </c>
      <c r="AW213" s="12" t="s">
        <v>31</v>
      </c>
      <c r="AX213" s="12" t="s">
        <v>76</v>
      </c>
      <c r="AY213" s="276" t="s">
        <v>190</v>
      </c>
    </row>
    <row r="214" spans="2:51" s="13" customFormat="1" ht="12">
      <c r="B214" s="277"/>
      <c r="C214" s="278"/>
      <c r="D214" s="268" t="s">
        <v>199</v>
      </c>
      <c r="E214" s="279" t="s">
        <v>1</v>
      </c>
      <c r="F214" s="280" t="s">
        <v>1237</v>
      </c>
      <c r="G214" s="278"/>
      <c r="H214" s="281">
        <v>0.002</v>
      </c>
      <c r="I214" s="282"/>
      <c r="J214" s="278"/>
      <c r="K214" s="278"/>
      <c r="L214" s="283"/>
      <c r="M214" s="284"/>
      <c r="N214" s="285"/>
      <c r="O214" s="285"/>
      <c r="P214" s="285"/>
      <c r="Q214" s="285"/>
      <c r="R214" s="285"/>
      <c r="S214" s="285"/>
      <c r="T214" s="286"/>
      <c r="AT214" s="287" t="s">
        <v>199</v>
      </c>
      <c r="AU214" s="287" t="s">
        <v>85</v>
      </c>
      <c r="AV214" s="13" t="s">
        <v>85</v>
      </c>
      <c r="AW214" s="13" t="s">
        <v>31</v>
      </c>
      <c r="AX214" s="13" t="s">
        <v>76</v>
      </c>
      <c r="AY214" s="287" t="s">
        <v>190</v>
      </c>
    </row>
    <row r="215" spans="2:51" s="14" customFormat="1" ht="12">
      <c r="B215" s="288"/>
      <c r="C215" s="289"/>
      <c r="D215" s="268" t="s">
        <v>199</v>
      </c>
      <c r="E215" s="290" t="s">
        <v>1</v>
      </c>
      <c r="F215" s="291" t="s">
        <v>205</v>
      </c>
      <c r="G215" s="289"/>
      <c r="H215" s="292">
        <v>0.002</v>
      </c>
      <c r="I215" s="293"/>
      <c r="J215" s="289"/>
      <c r="K215" s="289"/>
      <c r="L215" s="294"/>
      <c r="M215" s="295"/>
      <c r="N215" s="296"/>
      <c r="O215" s="296"/>
      <c r="P215" s="296"/>
      <c r="Q215" s="296"/>
      <c r="R215" s="296"/>
      <c r="S215" s="296"/>
      <c r="T215" s="297"/>
      <c r="AT215" s="298" t="s">
        <v>199</v>
      </c>
      <c r="AU215" s="298" t="s">
        <v>85</v>
      </c>
      <c r="AV215" s="14" t="s">
        <v>197</v>
      </c>
      <c r="AW215" s="14" t="s">
        <v>31</v>
      </c>
      <c r="AX215" s="14" t="s">
        <v>83</v>
      </c>
      <c r="AY215" s="298" t="s">
        <v>190</v>
      </c>
    </row>
    <row r="216" spans="2:65" s="1" customFormat="1" ht="24" customHeight="1">
      <c r="B216" s="40"/>
      <c r="C216" s="254" t="s">
        <v>1238</v>
      </c>
      <c r="D216" s="254" t="s">
        <v>193</v>
      </c>
      <c r="E216" s="255" t="s">
        <v>1239</v>
      </c>
      <c r="F216" s="256" t="s">
        <v>1240</v>
      </c>
      <c r="G216" s="257" t="s">
        <v>196</v>
      </c>
      <c r="H216" s="258">
        <v>3.84</v>
      </c>
      <c r="I216" s="259"/>
      <c r="J216" s="260">
        <f>ROUND(I216*H216,2)</f>
        <v>0</v>
      </c>
      <c r="K216" s="256" t="s">
        <v>1241</v>
      </c>
      <c r="L216" s="42"/>
      <c r="M216" s="261" t="s">
        <v>1</v>
      </c>
      <c r="N216" s="262" t="s">
        <v>41</v>
      </c>
      <c r="O216" s="88"/>
      <c r="P216" s="263">
        <f>O216*H216</f>
        <v>0</v>
      </c>
      <c r="Q216" s="263">
        <v>0.12335</v>
      </c>
      <c r="R216" s="263">
        <f>Q216*H216</f>
        <v>0.473664</v>
      </c>
      <c r="S216" s="263">
        <v>0</v>
      </c>
      <c r="T216" s="264">
        <f>S216*H216</f>
        <v>0</v>
      </c>
      <c r="AR216" s="265" t="s">
        <v>197</v>
      </c>
      <c r="AT216" s="265" t="s">
        <v>193</v>
      </c>
      <c r="AU216" s="265" t="s">
        <v>85</v>
      </c>
      <c r="AY216" s="17" t="s">
        <v>190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83</v>
      </c>
      <c r="BK216" s="149">
        <f>ROUND(I216*H216,2)</f>
        <v>0</v>
      </c>
      <c r="BL216" s="17" t="s">
        <v>197</v>
      </c>
      <c r="BM216" s="265" t="s">
        <v>1242</v>
      </c>
    </row>
    <row r="217" spans="2:51" s="12" customFormat="1" ht="12">
      <c r="B217" s="266"/>
      <c r="C217" s="267"/>
      <c r="D217" s="268" t="s">
        <v>199</v>
      </c>
      <c r="E217" s="269" t="s">
        <v>1</v>
      </c>
      <c r="F217" s="270" t="s">
        <v>200</v>
      </c>
      <c r="G217" s="267"/>
      <c r="H217" s="269" t="s">
        <v>1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AT217" s="276" t="s">
        <v>199</v>
      </c>
      <c r="AU217" s="276" t="s">
        <v>85</v>
      </c>
      <c r="AV217" s="12" t="s">
        <v>83</v>
      </c>
      <c r="AW217" s="12" t="s">
        <v>31</v>
      </c>
      <c r="AX217" s="12" t="s">
        <v>76</v>
      </c>
      <c r="AY217" s="276" t="s">
        <v>190</v>
      </c>
    </row>
    <row r="218" spans="2:51" s="13" customFormat="1" ht="12">
      <c r="B218" s="277"/>
      <c r="C218" s="278"/>
      <c r="D218" s="268" t="s">
        <v>199</v>
      </c>
      <c r="E218" s="279" t="s">
        <v>1</v>
      </c>
      <c r="F218" s="280" t="s">
        <v>1243</v>
      </c>
      <c r="G218" s="278"/>
      <c r="H218" s="281">
        <v>8.64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AT218" s="287" t="s">
        <v>199</v>
      </c>
      <c r="AU218" s="287" t="s">
        <v>85</v>
      </c>
      <c r="AV218" s="13" t="s">
        <v>85</v>
      </c>
      <c r="AW218" s="13" t="s">
        <v>31</v>
      </c>
      <c r="AX218" s="13" t="s">
        <v>76</v>
      </c>
      <c r="AY218" s="287" t="s">
        <v>190</v>
      </c>
    </row>
    <row r="219" spans="2:51" s="13" customFormat="1" ht="12">
      <c r="B219" s="277"/>
      <c r="C219" s="278"/>
      <c r="D219" s="268" t="s">
        <v>199</v>
      </c>
      <c r="E219" s="279" t="s">
        <v>1</v>
      </c>
      <c r="F219" s="280" t="s">
        <v>1244</v>
      </c>
      <c r="G219" s="278"/>
      <c r="H219" s="281">
        <v>-4.8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AT219" s="287" t="s">
        <v>199</v>
      </c>
      <c r="AU219" s="287" t="s">
        <v>85</v>
      </c>
      <c r="AV219" s="13" t="s">
        <v>85</v>
      </c>
      <c r="AW219" s="13" t="s">
        <v>31</v>
      </c>
      <c r="AX219" s="13" t="s">
        <v>76</v>
      </c>
      <c r="AY219" s="287" t="s">
        <v>190</v>
      </c>
    </row>
    <row r="220" spans="2:51" s="14" customFormat="1" ht="12">
      <c r="B220" s="288"/>
      <c r="C220" s="289"/>
      <c r="D220" s="268" t="s">
        <v>199</v>
      </c>
      <c r="E220" s="290" t="s">
        <v>1</v>
      </c>
      <c r="F220" s="291" t="s">
        <v>205</v>
      </c>
      <c r="G220" s="289"/>
      <c r="H220" s="292">
        <v>3.8400000000000007</v>
      </c>
      <c r="I220" s="293"/>
      <c r="J220" s="289"/>
      <c r="K220" s="289"/>
      <c r="L220" s="294"/>
      <c r="M220" s="295"/>
      <c r="N220" s="296"/>
      <c r="O220" s="296"/>
      <c r="P220" s="296"/>
      <c r="Q220" s="296"/>
      <c r="R220" s="296"/>
      <c r="S220" s="296"/>
      <c r="T220" s="297"/>
      <c r="AT220" s="298" t="s">
        <v>199</v>
      </c>
      <c r="AU220" s="298" t="s">
        <v>85</v>
      </c>
      <c r="AV220" s="14" t="s">
        <v>197</v>
      </c>
      <c r="AW220" s="14" t="s">
        <v>31</v>
      </c>
      <c r="AX220" s="14" t="s">
        <v>83</v>
      </c>
      <c r="AY220" s="298" t="s">
        <v>190</v>
      </c>
    </row>
    <row r="221" spans="2:65" s="1" customFormat="1" ht="16.5" customHeight="1">
      <c r="B221" s="40"/>
      <c r="C221" s="254" t="s">
        <v>306</v>
      </c>
      <c r="D221" s="254" t="s">
        <v>193</v>
      </c>
      <c r="E221" s="255" t="s">
        <v>1245</v>
      </c>
      <c r="F221" s="256" t="s">
        <v>1246</v>
      </c>
      <c r="G221" s="257" t="s">
        <v>196</v>
      </c>
      <c r="H221" s="258">
        <v>7.321</v>
      </c>
      <c r="I221" s="259"/>
      <c r="J221" s="260">
        <f>ROUND(I221*H221,2)</f>
        <v>0</v>
      </c>
      <c r="K221" s="256" t="s">
        <v>1</v>
      </c>
      <c r="L221" s="42"/>
      <c r="M221" s="261" t="s">
        <v>1</v>
      </c>
      <c r="N221" s="262" t="s">
        <v>41</v>
      </c>
      <c r="O221" s="88"/>
      <c r="P221" s="263">
        <f>O221*H221</f>
        <v>0</v>
      </c>
      <c r="Q221" s="263">
        <v>0</v>
      </c>
      <c r="R221" s="263">
        <f>Q221*H221</f>
        <v>0</v>
      </c>
      <c r="S221" s="263">
        <v>0</v>
      </c>
      <c r="T221" s="264">
        <f>S221*H221</f>
        <v>0</v>
      </c>
      <c r="AR221" s="265" t="s">
        <v>197</v>
      </c>
      <c r="AT221" s="265" t="s">
        <v>193</v>
      </c>
      <c r="AU221" s="265" t="s">
        <v>85</v>
      </c>
      <c r="AY221" s="17" t="s">
        <v>190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83</v>
      </c>
      <c r="BK221" s="149">
        <f>ROUND(I221*H221,2)</f>
        <v>0</v>
      </c>
      <c r="BL221" s="17" t="s">
        <v>197</v>
      </c>
      <c r="BM221" s="265" t="s">
        <v>1247</v>
      </c>
    </row>
    <row r="222" spans="2:51" s="12" customFormat="1" ht="12">
      <c r="B222" s="266"/>
      <c r="C222" s="267"/>
      <c r="D222" s="268" t="s">
        <v>199</v>
      </c>
      <c r="E222" s="269" t="s">
        <v>1</v>
      </c>
      <c r="F222" s="270" t="s">
        <v>1248</v>
      </c>
      <c r="G222" s="267"/>
      <c r="H222" s="269" t="s">
        <v>1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AT222" s="276" t="s">
        <v>199</v>
      </c>
      <c r="AU222" s="276" t="s">
        <v>85</v>
      </c>
      <c r="AV222" s="12" t="s">
        <v>83</v>
      </c>
      <c r="AW222" s="12" t="s">
        <v>31</v>
      </c>
      <c r="AX222" s="12" t="s">
        <v>76</v>
      </c>
      <c r="AY222" s="276" t="s">
        <v>190</v>
      </c>
    </row>
    <row r="223" spans="2:51" s="13" customFormat="1" ht="12">
      <c r="B223" s="277"/>
      <c r="C223" s="278"/>
      <c r="D223" s="268" t="s">
        <v>199</v>
      </c>
      <c r="E223" s="279" t="s">
        <v>1</v>
      </c>
      <c r="F223" s="280" t="s">
        <v>1249</v>
      </c>
      <c r="G223" s="278"/>
      <c r="H223" s="281">
        <v>5.821</v>
      </c>
      <c r="I223" s="282"/>
      <c r="J223" s="278"/>
      <c r="K223" s="278"/>
      <c r="L223" s="283"/>
      <c r="M223" s="284"/>
      <c r="N223" s="285"/>
      <c r="O223" s="285"/>
      <c r="P223" s="285"/>
      <c r="Q223" s="285"/>
      <c r="R223" s="285"/>
      <c r="S223" s="285"/>
      <c r="T223" s="286"/>
      <c r="AT223" s="287" t="s">
        <v>199</v>
      </c>
      <c r="AU223" s="287" t="s">
        <v>85</v>
      </c>
      <c r="AV223" s="13" t="s">
        <v>85</v>
      </c>
      <c r="AW223" s="13" t="s">
        <v>31</v>
      </c>
      <c r="AX223" s="13" t="s">
        <v>76</v>
      </c>
      <c r="AY223" s="287" t="s">
        <v>190</v>
      </c>
    </row>
    <row r="224" spans="2:51" s="13" customFormat="1" ht="12">
      <c r="B224" s="277"/>
      <c r="C224" s="278"/>
      <c r="D224" s="268" t="s">
        <v>199</v>
      </c>
      <c r="E224" s="279" t="s">
        <v>1</v>
      </c>
      <c r="F224" s="280" t="s">
        <v>1250</v>
      </c>
      <c r="G224" s="278"/>
      <c r="H224" s="281">
        <v>1.5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AT224" s="287" t="s">
        <v>199</v>
      </c>
      <c r="AU224" s="287" t="s">
        <v>85</v>
      </c>
      <c r="AV224" s="13" t="s">
        <v>85</v>
      </c>
      <c r="AW224" s="13" t="s">
        <v>31</v>
      </c>
      <c r="AX224" s="13" t="s">
        <v>76</v>
      </c>
      <c r="AY224" s="287" t="s">
        <v>190</v>
      </c>
    </row>
    <row r="225" spans="2:51" s="14" customFormat="1" ht="12">
      <c r="B225" s="288"/>
      <c r="C225" s="289"/>
      <c r="D225" s="268" t="s">
        <v>199</v>
      </c>
      <c r="E225" s="290" t="s">
        <v>1</v>
      </c>
      <c r="F225" s="291" t="s">
        <v>205</v>
      </c>
      <c r="G225" s="289"/>
      <c r="H225" s="292">
        <v>7.321</v>
      </c>
      <c r="I225" s="293"/>
      <c r="J225" s="289"/>
      <c r="K225" s="289"/>
      <c r="L225" s="294"/>
      <c r="M225" s="295"/>
      <c r="N225" s="296"/>
      <c r="O225" s="296"/>
      <c r="P225" s="296"/>
      <c r="Q225" s="296"/>
      <c r="R225" s="296"/>
      <c r="S225" s="296"/>
      <c r="T225" s="297"/>
      <c r="AT225" s="298" t="s">
        <v>199</v>
      </c>
      <c r="AU225" s="298" t="s">
        <v>85</v>
      </c>
      <c r="AV225" s="14" t="s">
        <v>197</v>
      </c>
      <c r="AW225" s="14" t="s">
        <v>31</v>
      </c>
      <c r="AX225" s="14" t="s">
        <v>83</v>
      </c>
      <c r="AY225" s="298" t="s">
        <v>190</v>
      </c>
    </row>
    <row r="226" spans="2:63" s="11" customFormat="1" ht="22.8" customHeight="1">
      <c r="B226" s="238"/>
      <c r="C226" s="239"/>
      <c r="D226" s="240" t="s">
        <v>75</v>
      </c>
      <c r="E226" s="252" t="s">
        <v>228</v>
      </c>
      <c r="F226" s="252" t="s">
        <v>1251</v>
      </c>
      <c r="G226" s="239"/>
      <c r="H226" s="239"/>
      <c r="I226" s="242"/>
      <c r="J226" s="253">
        <f>BK226</f>
        <v>0</v>
      </c>
      <c r="K226" s="239"/>
      <c r="L226" s="244"/>
      <c r="M226" s="245"/>
      <c r="N226" s="246"/>
      <c r="O226" s="246"/>
      <c r="P226" s="247">
        <f>SUM(P227:P231)</f>
        <v>0</v>
      </c>
      <c r="Q226" s="246"/>
      <c r="R226" s="247">
        <f>SUM(R227:R231)</f>
        <v>2.0707</v>
      </c>
      <c r="S226" s="246"/>
      <c r="T226" s="248">
        <f>SUM(T227:T231)</f>
        <v>0</v>
      </c>
      <c r="AR226" s="249" t="s">
        <v>83</v>
      </c>
      <c r="AT226" s="250" t="s">
        <v>75</v>
      </c>
      <c r="AU226" s="250" t="s">
        <v>83</v>
      </c>
      <c r="AY226" s="249" t="s">
        <v>190</v>
      </c>
      <c r="BK226" s="251">
        <f>SUM(BK227:BK231)</f>
        <v>0</v>
      </c>
    </row>
    <row r="227" spans="2:65" s="1" customFormat="1" ht="24" customHeight="1">
      <c r="B227" s="40"/>
      <c r="C227" s="254" t="s">
        <v>312</v>
      </c>
      <c r="D227" s="254" t="s">
        <v>193</v>
      </c>
      <c r="E227" s="255" t="s">
        <v>1252</v>
      </c>
      <c r="F227" s="256" t="s">
        <v>1253</v>
      </c>
      <c r="G227" s="257" t="s">
        <v>196</v>
      </c>
      <c r="H227" s="258">
        <v>18.7</v>
      </c>
      <c r="I227" s="259"/>
      <c r="J227" s="260">
        <f>ROUND(I227*H227,2)</f>
        <v>0</v>
      </c>
      <c r="K227" s="256" t="s">
        <v>1</v>
      </c>
      <c r="L227" s="42"/>
      <c r="M227" s="261" t="s">
        <v>1</v>
      </c>
      <c r="N227" s="262" t="s">
        <v>41</v>
      </c>
      <c r="O227" s="88"/>
      <c r="P227" s="263">
        <f>O227*H227</f>
        <v>0</v>
      </c>
      <c r="Q227" s="263">
        <v>0.101</v>
      </c>
      <c r="R227" s="263">
        <f>Q227*H227</f>
        <v>1.8887</v>
      </c>
      <c r="S227" s="263">
        <v>0</v>
      </c>
      <c r="T227" s="264">
        <f>S227*H227</f>
        <v>0</v>
      </c>
      <c r="AR227" s="265" t="s">
        <v>197</v>
      </c>
      <c r="AT227" s="265" t="s">
        <v>193</v>
      </c>
      <c r="AU227" s="265" t="s">
        <v>85</v>
      </c>
      <c r="AY227" s="17" t="s">
        <v>190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83</v>
      </c>
      <c r="BK227" s="149">
        <f>ROUND(I227*H227,2)</f>
        <v>0</v>
      </c>
      <c r="BL227" s="17" t="s">
        <v>197</v>
      </c>
      <c r="BM227" s="265" t="s">
        <v>1254</v>
      </c>
    </row>
    <row r="228" spans="2:51" s="12" customFormat="1" ht="12">
      <c r="B228" s="266"/>
      <c r="C228" s="267"/>
      <c r="D228" s="268" t="s">
        <v>199</v>
      </c>
      <c r="E228" s="269" t="s">
        <v>1</v>
      </c>
      <c r="F228" s="270" t="s">
        <v>1175</v>
      </c>
      <c r="G228" s="267"/>
      <c r="H228" s="269" t="s">
        <v>1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AT228" s="276" t="s">
        <v>199</v>
      </c>
      <c r="AU228" s="276" t="s">
        <v>85</v>
      </c>
      <c r="AV228" s="12" t="s">
        <v>83</v>
      </c>
      <c r="AW228" s="12" t="s">
        <v>31</v>
      </c>
      <c r="AX228" s="12" t="s">
        <v>76</v>
      </c>
      <c r="AY228" s="276" t="s">
        <v>190</v>
      </c>
    </row>
    <row r="229" spans="2:51" s="13" customFormat="1" ht="12">
      <c r="B229" s="277"/>
      <c r="C229" s="278"/>
      <c r="D229" s="268" t="s">
        <v>199</v>
      </c>
      <c r="E229" s="279" t="s">
        <v>1</v>
      </c>
      <c r="F229" s="280" t="s">
        <v>1176</v>
      </c>
      <c r="G229" s="278"/>
      <c r="H229" s="281">
        <v>18.7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AT229" s="287" t="s">
        <v>199</v>
      </c>
      <c r="AU229" s="287" t="s">
        <v>85</v>
      </c>
      <c r="AV229" s="13" t="s">
        <v>85</v>
      </c>
      <c r="AW229" s="13" t="s">
        <v>31</v>
      </c>
      <c r="AX229" s="13" t="s">
        <v>76</v>
      </c>
      <c r="AY229" s="287" t="s">
        <v>190</v>
      </c>
    </row>
    <row r="230" spans="2:51" s="14" customFormat="1" ht="12">
      <c r="B230" s="288"/>
      <c r="C230" s="289"/>
      <c r="D230" s="268" t="s">
        <v>199</v>
      </c>
      <c r="E230" s="290" t="s">
        <v>1</v>
      </c>
      <c r="F230" s="291" t="s">
        <v>205</v>
      </c>
      <c r="G230" s="289"/>
      <c r="H230" s="292">
        <v>18.7</v>
      </c>
      <c r="I230" s="293"/>
      <c r="J230" s="289"/>
      <c r="K230" s="289"/>
      <c r="L230" s="294"/>
      <c r="M230" s="295"/>
      <c r="N230" s="296"/>
      <c r="O230" s="296"/>
      <c r="P230" s="296"/>
      <c r="Q230" s="296"/>
      <c r="R230" s="296"/>
      <c r="S230" s="296"/>
      <c r="T230" s="297"/>
      <c r="AT230" s="298" t="s">
        <v>199</v>
      </c>
      <c r="AU230" s="298" t="s">
        <v>85</v>
      </c>
      <c r="AV230" s="14" t="s">
        <v>197</v>
      </c>
      <c r="AW230" s="14" t="s">
        <v>31</v>
      </c>
      <c r="AX230" s="14" t="s">
        <v>83</v>
      </c>
      <c r="AY230" s="298" t="s">
        <v>190</v>
      </c>
    </row>
    <row r="231" spans="2:65" s="1" customFormat="1" ht="16.5" customHeight="1">
      <c r="B231" s="40"/>
      <c r="C231" s="299" t="s">
        <v>320</v>
      </c>
      <c r="D231" s="299" t="s">
        <v>206</v>
      </c>
      <c r="E231" s="300" t="s">
        <v>1255</v>
      </c>
      <c r="F231" s="301" t="s">
        <v>1256</v>
      </c>
      <c r="G231" s="302" t="s">
        <v>196</v>
      </c>
      <c r="H231" s="303">
        <v>2</v>
      </c>
      <c r="I231" s="304"/>
      <c r="J231" s="305">
        <f>ROUND(I231*H231,2)</f>
        <v>0</v>
      </c>
      <c r="K231" s="301" t="s">
        <v>1</v>
      </c>
      <c r="L231" s="306"/>
      <c r="M231" s="307" t="s">
        <v>1</v>
      </c>
      <c r="N231" s="308" t="s">
        <v>41</v>
      </c>
      <c r="O231" s="88"/>
      <c r="P231" s="263">
        <f>O231*H231</f>
        <v>0</v>
      </c>
      <c r="Q231" s="263">
        <v>0.091</v>
      </c>
      <c r="R231" s="263">
        <f>Q231*H231</f>
        <v>0.182</v>
      </c>
      <c r="S231" s="263">
        <v>0</v>
      </c>
      <c r="T231" s="264">
        <f>S231*H231</f>
        <v>0</v>
      </c>
      <c r="AR231" s="265" t="s">
        <v>209</v>
      </c>
      <c r="AT231" s="265" t="s">
        <v>206</v>
      </c>
      <c r="AU231" s="265" t="s">
        <v>85</v>
      </c>
      <c r="AY231" s="17" t="s">
        <v>190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83</v>
      </c>
      <c r="BK231" s="149">
        <f>ROUND(I231*H231,2)</f>
        <v>0</v>
      </c>
      <c r="BL231" s="17" t="s">
        <v>197</v>
      </c>
      <c r="BM231" s="265" t="s">
        <v>1257</v>
      </c>
    </row>
    <row r="232" spans="2:63" s="11" customFormat="1" ht="22.8" customHeight="1">
      <c r="B232" s="238"/>
      <c r="C232" s="239"/>
      <c r="D232" s="240" t="s">
        <v>75</v>
      </c>
      <c r="E232" s="252" t="s">
        <v>191</v>
      </c>
      <c r="F232" s="252" t="s">
        <v>192</v>
      </c>
      <c r="G232" s="239"/>
      <c r="H232" s="239"/>
      <c r="I232" s="242"/>
      <c r="J232" s="253">
        <f>BK232</f>
        <v>0</v>
      </c>
      <c r="K232" s="239"/>
      <c r="L232" s="244"/>
      <c r="M232" s="245"/>
      <c r="N232" s="246"/>
      <c r="O232" s="246"/>
      <c r="P232" s="247">
        <f>SUM(P233:P316)</f>
        <v>0</v>
      </c>
      <c r="Q232" s="246"/>
      <c r="R232" s="247">
        <f>SUM(R233:R316)</f>
        <v>0.05094</v>
      </c>
      <c r="S232" s="246"/>
      <c r="T232" s="248">
        <f>SUM(T233:T316)</f>
        <v>0</v>
      </c>
      <c r="AR232" s="249" t="s">
        <v>83</v>
      </c>
      <c r="AT232" s="250" t="s">
        <v>75</v>
      </c>
      <c r="AU232" s="250" t="s">
        <v>83</v>
      </c>
      <c r="AY232" s="249" t="s">
        <v>190</v>
      </c>
      <c r="BK232" s="251">
        <f>SUM(BK233:BK316)</f>
        <v>0</v>
      </c>
    </row>
    <row r="233" spans="2:65" s="1" customFormat="1" ht="24" customHeight="1">
      <c r="B233" s="40"/>
      <c r="C233" s="254" t="s">
        <v>325</v>
      </c>
      <c r="D233" s="254" t="s">
        <v>193</v>
      </c>
      <c r="E233" s="255" t="s">
        <v>1258</v>
      </c>
      <c r="F233" s="256" t="s">
        <v>1259</v>
      </c>
      <c r="G233" s="257" t="s">
        <v>196</v>
      </c>
      <c r="H233" s="258">
        <v>834.898</v>
      </c>
      <c r="I233" s="259"/>
      <c r="J233" s="260">
        <f>ROUND(I233*H233,2)</f>
        <v>0</v>
      </c>
      <c r="K233" s="256" t="s">
        <v>1</v>
      </c>
      <c r="L233" s="42"/>
      <c r="M233" s="261" t="s">
        <v>1</v>
      </c>
      <c r="N233" s="262" t="s">
        <v>41</v>
      </c>
      <c r="O233" s="88"/>
      <c r="P233" s="263">
        <f>O233*H233</f>
        <v>0</v>
      </c>
      <c r="Q233" s="263">
        <v>0</v>
      </c>
      <c r="R233" s="263">
        <f>Q233*H233</f>
        <v>0</v>
      </c>
      <c r="S233" s="263">
        <v>0</v>
      </c>
      <c r="T233" s="264">
        <f>S233*H233</f>
        <v>0</v>
      </c>
      <c r="AR233" s="265" t="s">
        <v>197</v>
      </c>
      <c r="AT233" s="265" t="s">
        <v>193</v>
      </c>
      <c r="AU233" s="265" t="s">
        <v>85</v>
      </c>
      <c r="AY233" s="17" t="s">
        <v>190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83</v>
      </c>
      <c r="BK233" s="149">
        <f>ROUND(I233*H233,2)</f>
        <v>0</v>
      </c>
      <c r="BL233" s="17" t="s">
        <v>197</v>
      </c>
      <c r="BM233" s="265" t="s">
        <v>1260</v>
      </c>
    </row>
    <row r="234" spans="2:51" s="12" customFormat="1" ht="12">
      <c r="B234" s="266"/>
      <c r="C234" s="267"/>
      <c r="D234" s="268" t="s">
        <v>199</v>
      </c>
      <c r="E234" s="269" t="s">
        <v>1</v>
      </c>
      <c r="F234" s="270" t="s">
        <v>200</v>
      </c>
      <c r="G234" s="267"/>
      <c r="H234" s="269" t="s">
        <v>1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AT234" s="276" t="s">
        <v>199</v>
      </c>
      <c r="AU234" s="276" t="s">
        <v>85</v>
      </c>
      <c r="AV234" s="12" t="s">
        <v>83</v>
      </c>
      <c r="AW234" s="12" t="s">
        <v>31</v>
      </c>
      <c r="AX234" s="12" t="s">
        <v>76</v>
      </c>
      <c r="AY234" s="276" t="s">
        <v>190</v>
      </c>
    </row>
    <row r="235" spans="2:51" s="13" customFormat="1" ht="12">
      <c r="B235" s="277"/>
      <c r="C235" s="278"/>
      <c r="D235" s="268" t="s">
        <v>199</v>
      </c>
      <c r="E235" s="279" t="s">
        <v>1</v>
      </c>
      <c r="F235" s="280" t="s">
        <v>1261</v>
      </c>
      <c r="G235" s="278"/>
      <c r="H235" s="281">
        <v>196.1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AT235" s="287" t="s">
        <v>199</v>
      </c>
      <c r="AU235" s="287" t="s">
        <v>85</v>
      </c>
      <c r="AV235" s="13" t="s">
        <v>85</v>
      </c>
      <c r="AW235" s="13" t="s">
        <v>31</v>
      </c>
      <c r="AX235" s="13" t="s">
        <v>76</v>
      </c>
      <c r="AY235" s="287" t="s">
        <v>190</v>
      </c>
    </row>
    <row r="236" spans="2:51" s="13" customFormat="1" ht="12">
      <c r="B236" s="277"/>
      <c r="C236" s="278"/>
      <c r="D236" s="268" t="s">
        <v>199</v>
      </c>
      <c r="E236" s="279" t="s">
        <v>1</v>
      </c>
      <c r="F236" s="280" t="s">
        <v>1262</v>
      </c>
      <c r="G236" s="278"/>
      <c r="H236" s="281">
        <v>117.13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AT236" s="287" t="s">
        <v>199</v>
      </c>
      <c r="AU236" s="287" t="s">
        <v>85</v>
      </c>
      <c r="AV236" s="13" t="s">
        <v>85</v>
      </c>
      <c r="AW236" s="13" t="s">
        <v>31</v>
      </c>
      <c r="AX236" s="13" t="s">
        <v>76</v>
      </c>
      <c r="AY236" s="287" t="s">
        <v>190</v>
      </c>
    </row>
    <row r="237" spans="2:51" s="12" customFormat="1" ht="12">
      <c r="B237" s="266"/>
      <c r="C237" s="267"/>
      <c r="D237" s="268" t="s">
        <v>199</v>
      </c>
      <c r="E237" s="269" t="s">
        <v>1</v>
      </c>
      <c r="F237" s="270" t="s">
        <v>1263</v>
      </c>
      <c r="G237" s="267"/>
      <c r="H237" s="269" t="s">
        <v>1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AT237" s="276" t="s">
        <v>199</v>
      </c>
      <c r="AU237" s="276" t="s">
        <v>85</v>
      </c>
      <c r="AV237" s="12" t="s">
        <v>83</v>
      </c>
      <c r="AW237" s="12" t="s">
        <v>31</v>
      </c>
      <c r="AX237" s="12" t="s">
        <v>76</v>
      </c>
      <c r="AY237" s="276" t="s">
        <v>190</v>
      </c>
    </row>
    <row r="238" spans="2:51" s="13" customFormat="1" ht="12">
      <c r="B238" s="277"/>
      <c r="C238" s="278"/>
      <c r="D238" s="268" t="s">
        <v>199</v>
      </c>
      <c r="E238" s="279" t="s">
        <v>1</v>
      </c>
      <c r="F238" s="280" t="s">
        <v>1264</v>
      </c>
      <c r="G238" s="278"/>
      <c r="H238" s="281">
        <v>64.395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AT238" s="287" t="s">
        <v>199</v>
      </c>
      <c r="AU238" s="287" t="s">
        <v>85</v>
      </c>
      <c r="AV238" s="13" t="s">
        <v>85</v>
      </c>
      <c r="AW238" s="13" t="s">
        <v>31</v>
      </c>
      <c r="AX238" s="13" t="s">
        <v>76</v>
      </c>
      <c r="AY238" s="287" t="s">
        <v>190</v>
      </c>
    </row>
    <row r="239" spans="2:51" s="12" customFormat="1" ht="12">
      <c r="B239" s="266"/>
      <c r="C239" s="267"/>
      <c r="D239" s="268" t="s">
        <v>199</v>
      </c>
      <c r="E239" s="269" t="s">
        <v>1</v>
      </c>
      <c r="F239" s="270" t="s">
        <v>1265</v>
      </c>
      <c r="G239" s="267"/>
      <c r="H239" s="269" t="s">
        <v>1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AT239" s="276" t="s">
        <v>199</v>
      </c>
      <c r="AU239" s="276" t="s">
        <v>85</v>
      </c>
      <c r="AV239" s="12" t="s">
        <v>83</v>
      </c>
      <c r="AW239" s="12" t="s">
        <v>31</v>
      </c>
      <c r="AX239" s="12" t="s">
        <v>76</v>
      </c>
      <c r="AY239" s="276" t="s">
        <v>190</v>
      </c>
    </row>
    <row r="240" spans="2:51" s="13" customFormat="1" ht="12">
      <c r="B240" s="277"/>
      <c r="C240" s="278"/>
      <c r="D240" s="268" t="s">
        <v>199</v>
      </c>
      <c r="E240" s="279" t="s">
        <v>1</v>
      </c>
      <c r="F240" s="280" t="s">
        <v>1266</v>
      </c>
      <c r="G240" s="278"/>
      <c r="H240" s="281">
        <v>40.222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AT240" s="287" t="s">
        <v>199</v>
      </c>
      <c r="AU240" s="287" t="s">
        <v>85</v>
      </c>
      <c r="AV240" s="13" t="s">
        <v>85</v>
      </c>
      <c r="AW240" s="13" t="s">
        <v>31</v>
      </c>
      <c r="AX240" s="13" t="s">
        <v>76</v>
      </c>
      <c r="AY240" s="287" t="s">
        <v>190</v>
      </c>
    </row>
    <row r="241" spans="2:51" s="12" customFormat="1" ht="12">
      <c r="B241" s="266"/>
      <c r="C241" s="267"/>
      <c r="D241" s="268" t="s">
        <v>199</v>
      </c>
      <c r="E241" s="269" t="s">
        <v>1</v>
      </c>
      <c r="F241" s="270" t="s">
        <v>1267</v>
      </c>
      <c r="G241" s="267"/>
      <c r="H241" s="269" t="s">
        <v>1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AT241" s="276" t="s">
        <v>199</v>
      </c>
      <c r="AU241" s="276" t="s">
        <v>85</v>
      </c>
      <c r="AV241" s="12" t="s">
        <v>83</v>
      </c>
      <c r="AW241" s="12" t="s">
        <v>31</v>
      </c>
      <c r="AX241" s="12" t="s">
        <v>76</v>
      </c>
      <c r="AY241" s="276" t="s">
        <v>190</v>
      </c>
    </row>
    <row r="242" spans="2:51" s="13" customFormat="1" ht="12">
      <c r="B242" s="277"/>
      <c r="C242" s="278"/>
      <c r="D242" s="268" t="s">
        <v>199</v>
      </c>
      <c r="E242" s="279" t="s">
        <v>1</v>
      </c>
      <c r="F242" s="280" t="s">
        <v>1268</v>
      </c>
      <c r="G242" s="278"/>
      <c r="H242" s="281">
        <v>73.601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AT242" s="287" t="s">
        <v>199</v>
      </c>
      <c r="AU242" s="287" t="s">
        <v>85</v>
      </c>
      <c r="AV242" s="13" t="s">
        <v>85</v>
      </c>
      <c r="AW242" s="13" t="s">
        <v>31</v>
      </c>
      <c r="AX242" s="13" t="s">
        <v>76</v>
      </c>
      <c r="AY242" s="287" t="s">
        <v>190</v>
      </c>
    </row>
    <row r="243" spans="2:51" s="12" customFormat="1" ht="12">
      <c r="B243" s="266"/>
      <c r="C243" s="267"/>
      <c r="D243" s="268" t="s">
        <v>199</v>
      </c>
      <c r="E243" s="269" t="s">
        <v>1</v>
      </c>
      <c r="F243" s="270" t="s">
        <v>1269</v>
      </c>
      <c r="G243" s="267"/>
      <c r="H243" s="269" t="s">
        <v>1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AT243" s="276" t="s">
        <v>199</v>
      </c>
      <c r="AU243" s="276" t="s">
        <v>85</v>
      </c>
      <c r="AV243" s="12" t="s">
        <v>83</v>
      </c>
      <c r="AW243" s="12" t="s">
        <v>31</v>
      </c>
      <c r="AX243" s="12" t="s">
        <v>76</v>
      </c>
      <c r="AY243" s="276" t="s">
        <v>190</v>
      </c>
    </row>
    <row r="244" spans="2:51" s="13" customFormat="1" ht="12">
      <c r="B244" s="277"/>
      <c r="C244" s="278"/>
      <c r="D244" s="268" t="s">
        <v>199</v>
      </c>
      <c r="E244" s="279" t="s">
        <v>1</v>
      </c>
      <c r="F244" s="280" t="s">
        <v>1270</v>
      </c>
      <c r="G244" s="278"/>
      <c r="H244" s="281">
        <v>5.5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AT244" s="287" t="s">
        <v>199</v>
      </c>
      <c r="AU244" s="287" t="s">
        <v>85</v>
      </c>
      <c r="AV244" s="13" t="s">
        <v>85</v>
      </c>
      <c r="AW244" s="13" t="s">
        <v>31</v>
      </c>
      <c r="AX244" s="13" t="s">
        <v>76</v>
      </c>
      <c r="AY244" s="287" t="s">
        <v>190</v>
      </c>
    </row>
    <row r="245" spans="2:51" s="12" customFormat="1" ht="12">
      <c r="B245" s="266"/>
      <c r="C245" s="267"/>
      <c r="D245" s="268" t="s">
        <v>199</v>
      </c>
      <c r="E245" s="269" t="s">
        <v>1</v>
      </c>
      <c r="F245" s="270" t="s">
        <v>1271</v>
      </c>
      <c r="G245" s="267"/>
      <c r="H245" s="269" t="s">
        <v>1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AT245" s="276" t="s">
        <v>199</v>
      </c>
      <c r="AU245" s="276" t="s">
        <v>85</v>
      </c>
      <c r="AV245" s="12" t="s">
        <v>83</v>
      </c>
      <c r="AW245" s="12" t="s">
        <v>31</v>
      </c>
      <c r="AX245" s="12" t="s">
        <v>76</v>
      </c>
      <c r="AY245" s="276" t="s">
        <v>190</v>
      </c>
    </row>
    <row r="246" spans="2:51" s="13" customFormat="1" ht="12">
      <c r="B246" s="277"/>
      <c r="C246" s="278"/>
      <c r="D246" s="268" t="s">
        <v>199</v>
      </c>
      <c r="E246" s="279" t="s">
        <v>1</v>
      </c>
      <c r="F246" s="280" t="s">
        <v>1272</v>
      </c>
      <c r="G246" s="278"/>
      <c r="H246" s="281">
        <v>7.565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AT246" s="287" t="s">
        <v>199</v>
      </c>
      <c r="AU246" s="287" t="s">
        <v>85</v>
      </c>
      <c r="AV246" s="13" t="s">
        <v>85</v>
      </c>
      <c r="AW246" s="13" t="s">
        <v>31</v>
      </c>
      <c r="AX246" s="13" t="s">
        <v>76</v>
      </c>
      <c r="AY246" s="287" t="s">
        <v>190</v>
      </c>
    </row>
    <row r="247" spans="2:51" s="13" customFormat="1" ht="12">
      <c r="B247" s="277"/>
      <c r="C247" s="278"/>
      <c r="D247" s="268" t="s">
        <v>199</v>
      </c>
      <c r="E247" s="279" t="s">
        <v>1</v>
      </c>
      <c r="F247" s="280" t="s">
        <v>1273</v>
      </c>
      <c r="G247" s="278"/>
      <c r="H247" s="281">
        <v>2.225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AT247" s="287" t="s">
        <v>199</v>
      </c>
      <c r="AU247" s="287" t="s">
        <v>85</v>
      </c>
      <c r="AV247" s="13" t="s">
        <v>85</v>
      </c>
      <c r="AW247" s="13" t="s">
        <v>31</v>
      </c>
      <c r="AX247" s="13" t="s">
        <v>76</v>
      </c>
      <c r="AY247" s="287" t="s">
        <v>190</v>
      </c>
    </row>
    <row r="248" spans="2:51" s="13" customFormat="1" ht="12">
      <c r="B248" s="277"/>
      <c r="C248" s="278"/>
      <c r="D248" s="268" t="s">
        <v>199</v>
      </c>
      <c r="E248" s="279" t="s">
        <v>1</v>
      </c>
      <c r="F248" s="280" t="s">
        <v>1274</v>
      </c>
      <c r="G248" s="278"/>
      <c r="H248" s="281">
        <v>20.14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AT248" s="287" t="s">
        <v>199</v>
      </c>
      <c r="AU248" s="287" t="s">
        <v>85</v>
      </c>
      <c r="AV248" s="13" t="s">
        <v>85</v>
      </c>
      <c r="AW248" s="13" t="s">
        <v>31</v>
      </c>
      <c r="AX248" s="13" t="s">
        <v>76</v>
      </c>
      <c r="AY248" s="287" t="s">
        <v>190</v>
      </c>
    </row>
    <row r="249" spans="2:51" s="12" customFormat="1" ht="12">
      <c r="B249" s="266"/>
      <c r="C249" s="267"/>
      <c r="D249" s="268" t="s">
        <v>199</v>
      </c>
      <c r="E249" s="269" t="s">
        <v>1</v>
      </c>
      <c r="F249" s="270" t="s">
        <v>1275</v>
      </c>
      <c r="G249" s="267"/>
      <c r="H249" s="269" t="s">
        <v>1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AT249" s="276" t="s">
        <v>199</v>
      </c>
      <c r="AU249" s="276" t="s">
        <v>85</v>
      </c>
      <c r="AV249" s="12" t="s">
        <v>83</v>
      </c>
      <c r="AW249" s="12" t="s">
        <v>31</v>
      </c>
      <c r="AX249" s="12" t="s">
        <v>76</v>
      </c>
      <c r="AY249" s="276" t="s">
        <v>190</v>
      </c>
    </row>
    <row r="250" spans="2:51" s="13" customFormat="1" ht="12">
      <c r="B250" s="277"/>
      <c r="C250" s="278"/>
      <c r="D250" s="268" t="s">
        <v>199</v>
      </c>
      <c r="E250" s="279" t="s">
        <v>1</v>
      </c>
      <c r="F250" s="280" t="s">
        <v>1276</v>
      </c>
      <c r="G250" s="278"/>
      <c r="H250" s="281">
        <v>28.09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AT250" s="287" t="s">
        <v>199</v>
      </c>
      <c r="AU250" s="287" t="s">
        <v>85</v>
      </c>
      <c r="AV250" s="13" t="s">
        <v>85</v>
      </c>
      <c r="AW250" s="13" t="s">
        <v>31</v>
      </c>
      <c r="AX250" s="13" t="s">
        <v>76</v>
      </c>
      <c r="AY250" s="287" t="s">
        <v>190</v>
      </c>
    </row>
    <row r="251" spans="2:51" s="12" customFormat="1" ht="12">
      <c r="B251" s="266"/>
      <c r="C251" s="267"/>
      <c r="D251" s="268" t="s">
        <v>199</v>
      </c>
      <c r="E251" s="269" t="s">
        <v>1</v>
      </c>
      <c r="F251" s="270" t="s">
        <v>203</v>
      </c>
      <c r="G251" s="267"/>
      <c r="H251" s="269" t="s">
        <v>1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AT251" s="276" t="s">
        <v>199</v>
      </c>
      <c r="AU251" s="276" t="s">
        <v>85</v>
      </c>
      <c r="AV251" s="12" t="s">
        <v>83</v>
      </c>
      <c r="AW251" s="12" t="s">
        <v>31</v>
      </c>
      <c r="AX251" s="12" t="s">
        <v>76</v>
      </c>
      <c r="AY251" s="276" t="s">
        <v>190</v>
      </c>
    </row>
    <row r="252" spans="2:51" s="13" customFormat="1" ht="12">
      <c r="B252" s="277"/>
      <c r="C252" s="278"/>
      <c r="D252" s="268" t="s">
        <v>199</v>
      </c>
      <c r="E252" s="279" t="s">
        <v>1</v>
      </c>
      <c r="F252" s="280" t="s">
        <v>1277</v>
      </c>
      <c r="G252" s="278"/>
      <c r="H252" s="281">
        <v>121.86</v>
      </c>
      <c r="I252" s="282"/>
      <c r="J252" s="278"/>
      <c r="K252" s="278"/>
      <c r="L252" s="283"/>
      <c r="M252" s="284"/>
      <c r="N252" s="285"/>
      <c r="O252" s="285"/>
      <c r="P252" s="285"/>
      <c r="Q252" s="285"/>
      <c r="R252" s="285"/>
      <c r="S252" s="285"/>
      <c r="T252" s="286"/>
      <c r="AT252" s="287" t="s">
        <v>199</v>
      </c>
      <c r="AU252" s="287" t="s">
        <v>85</v>
      </c>
      <c r="AV252" s="13" t="s">
        <v>85</v>
      </c>
      <c r="AW252" s="13" t="s">
        <v>31</v>
      </c>
      <c r="AX252" s="13" t="s">
        <v>76</v>
      </c>
      <c r="AY252" s="287" t="s">
        <v>190</v>
      </c>
    </row>
    <row r="253" spans="2:51" s="13" customFormat="1" ht="12">
      <c r="B253" s="277"/>
      <c r="C253" s="278"/>
      <c r="D253" s="268" t="s">
        <v>199</v>
      </c>
      <c r="E253" s="279" t="s">
        <v>1</v>
      </c>
      <c r="F253" s="280" t="s">
        <v>1278</v>
      </c>
      <c r="G253" s="278"/>
      <c r="H253" s="281">
        <v>54.72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AT253" s="287" t="s">
        <v>199</v>
      </c>
      <c r="AU253" s="287" t="s">
        <v>85</v>
      </c>
      <c r="AV253" s="13" t="s">
        <v>85</v>
      </c>
      <c r="AW253" s="13" t="s">
        <v>31</v>
      </c>
      <c r="AX253" s="13" t="s">
        <v>76</v>
      </c>
      <c r="AY253" s="287" t="s">
        <v>190</v>
      </c>
    </row>
    <row r="254" spans="2:51" s="13" customFormat="1" ht="12">
      <c r="B254" s="277"/>
      <c r="C254" s="278"/>
      <c r="D254" s="268" t="s">
        <v>199</v>
      </c>
      <c r="E254" s="279" t="s">
        <v>1</v>
      </c>
      <c r="F254" s="280" t="s">
        <v>1279</v>
      </c>
      <c r="G254" s="278"/>
      <c r="H254" s="281">
        <v>57.12</v>
      </c>
      <c r="I254" s="282"/>
      <c r="J254" s="278"/>
      <c r="K254" s="278"/>
      <c r="L254" s="283"/>
      <c r="M254" s="284"/>
      <c r="N254" s="285"/>
      <c r="O254" s="285"/>
      <c r="P254" s="285"/>
      <c r="Q254" s="285"/>
      <c r="R254" s="285"/>
      <c r="S254" s="285"/>
      <c r="T254" s="286"/>
      <c r="AT254" s="287" t="s">
        <v>199</v>
      </c>
      <c r="AU254" s="287" t="s">
        <v>85</v>
      </c>
      <c r="AV254" s="13" t="s">
        <v>85</v>
      </c>
      <c r="AW254" s="13" t="s">
        <v>31</v>
      </c>
      <c r="AX254" s="13" t="s">
        <v>76</v>
      </c>
      <c r="AY254" s="287" t="s">
        <v>190</v>
      </c>
    </row>
    <row r="255" spans="2:51" s="13" customFormat="1" ht="12">
      <c r="B255" s="277"/>
      <c r="C255" s="278"/>
      <c r="D255" s="268" t="s">
        <v>199</v>
      </c>
      <c r="E255" s="279" t="s">
        <v>1</v>
      </c>
      <c r="F255" s="280" t="s">
        <v>1280</v>
      </c>
      <c r="G255" s="278"/>
      <c r="H255" s="281">
        <v>38.55</v>
      </c>
      <c r="I255" s="282"/>
      <c r="J255" s="278"/>
      <c r="K255" s="278"/>
      <c r="L255" s="283"/>
      <c r="M255" s="284"/>
      <c r="N255" s="285"/>
      <c r="O255" s="285"/>
      <c r="P255" s="285"/>
      <c r="Q255" s="285"/>
      <c r="R255" s="285"/>
      <c r="S255" s="285"/>
      <c r="T255" s="286"/>
      <c r="AT255" s="287" t="s">
        <v>199</v>
      </c>
      <c r="AU255" s="287" t="s">
        <v>85</v>
      </c>
      <c r="AV255" s="13" t="s">
        <v>85</v>
      </c>
      <c r="AW255" s="13" t="s">
        <v>31</v>
      </c>
      <c r="AX255" s="13" t="s">
        <v>76</v>
      </c>
      <c r="AY255" s="287" t="s">
        <v>190</v>
      </c>
    </row>
    <row r="256" spans="2:51" s="15" customFormat="1" ht="12">
      <c r="B256" s="309"/>
      <c r="C256" s="310"/>
      <c r="D256" s="268" t="s">
        <v>199</v>
      </c>
      <c r="E256" s="311" t="s">
        <v>1</v>
      </c>
      <c r="F256" s="312" t="s">
        <v>247</v>
      </c>
      <c r="G256" s="310"/>
      <c r="H256" s="313">
        <v>827.2180000000001</v>
      </c>
      <c r="I256" s="314"/>
      <c r="J256" s="310"/>
      <c r="K256" s="310"/>
      <c r="L256" s="315"/>
      <c r="M256" s="316"/>
      <c r="N256" s="317"/>
      <c r="O256" s="317"/>
      <c r="P256" s="317"/>
      <c r="Q256" s="317"/>
      <c r="R256" s="317"/>
      <c r="S256" s="317"/>
      <c r="T256" s="318"/>
      <c r="AT256" s="319" t="s">
        <v>199</v>
      </c>
      <c r="AU256" s="319" t="s">
        <v>85</v>
      </c>
      <c r="AV256" s="15" t="s">
        <v>120</v>
      </c>
      <c r="AW256" s="15" t="s">
        <v>31</v>
      </c>
      <c r="AX256" s="15" t="s">
        <v>76</v>
      </c>
      <c r="AY256" s="319" t="s">
        <v>190</v>
      </c>
    </row>
    <row r="257" spans="2:51" s="12" customFormat="1" ht="12">
      <c r="B257" s="266"/>
      <c r="C257" s="267"/>
      <c r="D257" s="268" t="s">
        <v>199</v>
      </c>
      <c r="E257" s="269" t="s">
        <v>1</v>
      </c>
      <c r="F257" s="270" t="s">
        <v>1281</v>
      </c>
      <c r="G257" s="267"/>
      <c r="H257" s="269" t="s">
        <v>1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AT257" s="276" t="s">
        <v>199</v>
      </c>
      <c r="AU257" s="276" t="s">
        <v>85</v>
      </c>
      <c r="AV257" s="12" t="s">
        <v>83</v>
      </c>
      <c r="AW257" s="12" t="s">
        <v>31</v>
      </c>
      <c r="AX257" s="12" t="s">
        <v>76</v>
      </c>
      <c r="AY257" s="276" t="s">
        <v>190</v>
      </c>
    </row>
    <row r="258" spans="2:51" s="13" customFormat="1" ht="12">
      <c r="B258" s="277"/>
      <c r="C258" s="278"/>
      <c r="D258" s="268" t="s">
        <v>199</v>
      </c>
      <c r="E258" s="279" t="s">
        <v>1</v>
      </c>
      <c r="F258" s="280" t="s">
        <v>1282</v>
      </c>
      <c r="G258" s="278"/>
      <c r="H258" s="281">
        <v>17.28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AT258" s="287" t="s">
        <v>199</v>
      </c>
      <c r="AU258" s="287" t="s">
        <v>85</v>
      </c>
      <c r="AV258" s="13" t="s">
        <v>85</v>
      </c>
      <c r="AW258" s="13" t="s">
        <v>31</v>
      </c>
      <c r="AX258" s="13" t="s">
        <v>76</v>
      </c>
      <c r="AY258" s="287" t="s">
        <v>190</v>
      </c>
    </row>
    <row r="259" spans="2:51" s="13" customFormat="1" ht="12">
      <c r="B259" s="277"/>
      <c r="C259" s="278"/>
      <c r="D259" s="268" t="s">
        <v>199</v>
      </c>
      <c r="E259" s="279" t="s">
        <v>1</v>
      </c>
      <c r="F259" s="280" t="s">
        <v>1283</v>
      </c>
      <c r="G259" s="278"/>
      <c r="H259" s="281">
        <v>-9.6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AT259" s="287" t="s">
        <v>199</v>
      </c>
      <c r="AU259" s="287" t="s">
        <v>85</v>
      </c>
      <c r="AV259" s="13" t="s">
        <v>85</v>
      </c>
      <c r="AW259" s="13" t="s">
        <v>31</v>
      </c>
      <c r="AX259" s="13" t="s">
        <v>76</v>
      </c>
      <c r="AY259" s="287" t="s">
        <v>190</v>
      </c>
    </row>
    <row r="260" spans="2:51" s="15" customFormat="1" ht="12">
      <c r="B260" s="309"/>
      <c r="C260" s="310"/>
      <c r="D260" s="268" t="s">
        <v>199</v>
      </c>
      <c r="E260" s="311" t="s">
        <v>1</v>
      </c>
      <c r="F260" s="312" t="s">
        <v>247</v>
      </c>
      <c r="G260" s="310"/>
      <c r="H260" s="313">
        <v>7.6800000000000015</v>
      </c>
      <c r="I260" s="314"/>
      <c r="J260" s="310"/>
      <c r="K260" s="310"/>
      <c r="L260" s="315"/>
      <c r="M260" s="316"/>
      <c r="N260" s="317"/>
      <c r="O260" s="317"/>
      <c r="P260" s="317"/>
      <c r="Q260" s="317"/>
      <c r="R260" s="317"/>
      <c r="S260" s="317"/>
      <c r="T260" s="318"/>
      <c r="AT260" s="319" t="s">
        <v>199</v>
      </c>
      <c r="AU260" s="319" t="s">
        <v>85</v>
      </c>
      <c r="AV260" s="15" t="s">
        <v>120</v>
      </c>
      <c r="AW260" s="15" t="s">
        <v>31</v>
      </c>
      <c r="AX260" s="15" t="s">
        <v>76</v>
      </c>
      <c r="AY260" s="319" t="s">
        <v>190</v>
      </c>
    </row>
    <row r="261" spans="2:51" s="14" customFormat="1" ht="12">
      <c r="B261" s="288"/>
      <c r="C261" s="289"/>
      <c r="D261" s="268" t="s">
        <v>199</v>
      </c>
      <c r="E261" s="290" t="s">
        <v>1</v>
      </c>
      <c r="F261" s="291" t="s">
        <v>205</v>
      </c>
      <c r="G261" s="289"/>
      <c r="H261" s="292">
        <v>834.898</v>
      </c>
      <c r="I261" s="293"/>
      <c r="J261" s="289"/>
      <c r="K261" s="289"/>
      <c r="L261" s="294"/>
      <c r="M261" s="295"/>
      <c r="N261" s="296"/>
      <c r="O261" s="296"/>
      <c r="P261" s="296"/>
      <c r="Q261" s="296"/>
      <c r="R261" s="296"/>
      <c r="S261" s="296"/>
      <c r="T261" s="297"/>
      <c r="AT261" s="298" t="s">
        <v>199</v>
      </c>
      <c r="AU261" s="298" t="s">
        <v>85</v>
      </c>
      <c r="AV261" s="14" t="s">
        <v>197</v>
      </c>
      <c r="AW261" s="14" t="s">
        <v>31</v>
      </c>
      <c r="AX261" s="14" t="s">
        <v>83</v>
      </c>
      <c r="AY261" s="298" t="s">
        <v>190</v>
      </c>
    </row>
    <row r="262" spans="2:65" s="1" customFormat="1" ht="24" customHeight="1">
      <c r="B262" s="40"/>
      <c r="C262" s="254" t="s">
        <v>7</v>
      </c>
      <c r="D262" s="254" t="s">
        <v>193</v>
      </c>
      <c r="E262" s="255" t="s">
        <v>1284</v>
      </c>
      <c r="F262" s="256" t="s">
        <v>1285</v>
      </c>
      <c r="G262" s="257" t="s">
        <v>196</v>
      </c>
      <c r="H262" s="258">
        <v>135.998</v>
      </c>
      <c r="I262" s="259"/>
      <c r="J262" s="260">
        <f>ROUND(I262*H262,2)</f>
        <v>0</v>
      </c>
      <c r="K262" s="256" t="s">
        <v>1</v>
      </c>
      <c r="L262" s="42"/>
      <c r="M262" s="261" t="s">
        <v>1</v>
      </c>
      <c r="N262" s="262" t="s">
        <v>41</v>
      </c>
      <c r="O262" s="88"/>
      <c r="P262" s="263">
        <f>O262*H262</f>
        <v>0</v>
      </c>
      <c r="Q262" s="263">
        <v>0</v>
      </c>
      <c r="R262" s="263">
        <f>Q262*H262</f>
        <v>0</v>
      </c>
      <c r="S262" s="263">
        <v>0</v>
      </c>
      <c r="T262" s="264">
        <f>S262*H262</f>
        <v>0</v>
      </c>
      <c r="AR262" s="265" t="s">
        <v>197</v>
      </c>
      <c r="AT262" s="265" t="s">
        <v>193</v>
      </c>
      <c r="AU262" s="265" t="s">
        <v>85</v>
      </c>
      <c r="AY262" s="17" t="s">
        <v>190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7" t="s">
        <v>83</v>
      </c>
      <c r="BK262" s="149">
        <f>ROUND(I262*H262,2)</f>
        <v>0</v>
      </c>
      <c r="BL262" s="17" t="s">
        <v>197</v>
      </c>
      <c r="BM262" s="265" t="s">
        <v>1286</v>
      </c>
    </row>
    <row r="263" spans="2:51" s="12" customFormat="1" ht="12">
      <c r="B263" s="266"/>
      <c r="C263" s="267"/>
      <c r="D263" s="268" t="s">
        <v>199</v>
      </c>
      <c r="E263" s="269" t="s">
        <v>1</v>
      </c>
      <c r="F263" s="270" t="s">
        <v>1287</v>
      </c>
      <c r="G263" s="267"/>
      <c r="H263" s="269" t="s">
        <v>1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AT263" s="276" t="s">
        <v>199</v>
      </c>
      <c r="AU263" s="276" t="s">
        <v>85</v>
      </c>
      <c r="AV263" s="12" t="s">
        <v>83</v>
      </c>
      <c r="AW263" s="12" t="s">
        <v>31</v>
      </c>
      <c r="AX263" s="12" t="s">
        <v>76</v>
      </c>
      <c r="AY263" s="276" t="s">
        <v>190</v>
      </c>
    </row>
    <row r="264" spans="2:51" s="13" customFormat="1" ht="12">
      <c r="B264" s="277"/>
      <c r="C264" s="278"/>
      <c r="D264" s="268" t="s">
        <v>199</v>
      </c>
      <c r="E264" s="279" t="s">
        <v>1</v>
      </c>
      <c r="F264" s="280" t="s">
        <v>1288</v>
      </c>
      <c r="G264" s="278"/>
      <c r="H264" s="281">
        <v>128.318</v>
      </c>
      <c r="I264" s="282"/>
      <c r="J264" s="278"/>
      <c r="K264" s="278"/>
      <c r="L264" s="283"/>
      <c r="M264" s="284"/>
      <c r="N264" s="285"/>
      <c r="O264" s="285"/>
      <c r="P264" s="285"/>
      <c r="Q264" s="285"/>
      <c r="R264" s="285"/>
      <c r="S264" s="285"/>
      <c r="T264" s="286"/>
      <c r="AT264" s="287" t="s">
        <v>199</v>
      </c>
      <c r="AU264" s="287" t="s">
        <v>85</v>
      </c>
      <c r="AV264" s="13" t="s">
        <v>85</v>
      </c>
      <c r="AW264" s="13" t="s">
        <v>31</v>
      </c>
      <c r="AX264" s="13" t="s">
        <v>76</v>
      </c>
      <c r="AY264" s="287" t="s">
        <v>190</v>
      </c>
    </row>
    <row r="265" spans="2:51" s="12" customFormat="1" ht="12">
      <c r="B265" s="266"/>
      <c r="C265" s="267"/>
      <c r="D265" s="268" t="s">
        <v>199</v>
      </c>
      <c r="E265" s="269" t="s">
        <v>1</v>
      </c>
      <c r="F265" s="270" t="s">
        <v>1281</v>
      </c>
      <c r="G265" s="267"/>
      <c r="H265" s="269" t="s">
        <v>1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AT265" s="276" t="s">
        <v>199</v>
      </c>
      <c r="AU265" s="276" t="s">
        <v>85</v>
      </c>
      <c r="AV265" s="12" t="s">
        <v>83</v>
      </c>
      <c r="AW265" s="12" t="s">
        <v>31</v>
      </c>
      <c r="AX265" s="12" t="s">
        <v>76</v>
      </c>
      <c r="AY265" s="276" t="s">
        <v>190</v>
      </c>
    </row>
    <row r="266" spans="2:51" s="13" customFormat="1" ht="12">
      <c r="B266" s="277"/>
      <c r="C266" s="278"/>
      <c r="D266" s="268" t="s">
        <v>199</v>
      </c>
      <c r="E266" s="279" t="s">
        <v>1</v>
      </c>
      <c r="F266" s="280" t="s">
        <v>1282</v>
      </c>
      <c r="G266" s="278"/>
      <c r="H266" s="281">
        <v>17.28</v>
      </c>
      <c r="I266" s="282"/>
      <c r="J266" s="278"/>
      <c r="K266" s="278"/>
      <c r="L266" s="283"/>
      <c r="M266" s="284"/>
      <c r="N266" s="285"/>
      <c r="O266" s="285"/>
      <c r="P266" s="285"/>
      <c r="Q266" s="285"/>
      <c r="R266" s="285"/>
      <c r="S266" s="285"/>
      <c r="T266" s="286"/>
      <c r="AT266" s="287" t="s">
        <v>199</v>
      </c>
      <c r="AU266" s="287" t="s">
        <v>85</v>
      </c>
      <c r="AV266" s="13" t="s">
        <v>85</v>
      </c>
      <c r="AW266" s="13" t="s">
        <v>31</v>
      </c>
      <c r="AX266" s="13" t="s">
        <v>76</v>
      </c>
      <c r="AY266" s="287" t="s">
        <v>190</v>
      </c>
    </row>
    <row r="267" spans="2:51" s="13" customFormat="1" ht="12">
      <c r="B267" s="277"/>
      <c r="C267" s="278"/>
      <c r="D267" s="268" t="s">
        <v>199</v>
      </c>
      <c r="E267" s="279" t="s">
        <v>1</v>
      </c>
      <c r="F267" s="280" t="s">
        <v>1283</v>
      </c>
      <c r="G267" s="278"/>
      <c r="H267" s="281">
        <v>-9.6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AT267" s="287" t="s">
        <v>199</v>
      </c>
      <c r="AU267" s="287" t="s">
        <v>85</v>
      </c>
      <c r="AV267" s="13" t="s">
        <v>85</v>
      </c>
      <c r="AW267" s="13" t="s">
        <v>31</v>
      </c>
      <c r="AX267" s="13" t="s">
        <v>76</v>
      </c>
      <c r="AY267" s="287" t="s">
        <v>190</v>
      </c>
    </row>
    <row r="268" spans="2:51" s="15" customFormat="1" ht="12">
      <c r="B268" s="309"/>
      <c r="C268" s="310"/>
      <c r="D268" s="268" t="s">
        <v>199</v>
      </c>
      <c r="E268" s="311" t="s">
        <v>1</v>
      </c>
      <c r="F268" s="312" t="s">
        <v>247</v>
      </c>
      <c r="G268" s="310"/>
      <c r="H268" s="313">
        <v>135.99800000000002</v>
      </c>
      <c r="I268" s="314"/>
      <c r="J268" s="310"/>
      <c r="K268" s="310"/>
      <c r="L268" s="315"/>
      <c r="M268" s="316"/>
      <c r="N268" s="317"/>
      <c r="O268" s="317"/>
      <c r="P268" s="317"/>
      <c r="Q268" s="317"/>
      <c r="R268" s="317"/>
      <c r="S268" s="317"/>
      <c r="T268" s="318"/>
      <c r="AT268" s="319" t="s">
        <v>199</v>
      </c>
      <c r="AU268" s="319" t="s">
        <v>85</v>
      </c>
      <c r="AV268" s="15" t="s">
        <v>120</v>
      </c>
      <c r="AW268" s="15" t="s">
        <v>31</v>
      </c>
      <c r="AX268" s="15" t="s">
        <v>76</v>
      </c>
      <c r="AY268" s="319" t="s">
        <v>190</v>
      </c>
    </row>
    <row r="269" spans="2:51" s="14" customFormat="1" ht="12">
      <c r="B269" s="288"/>
      <c r="C269" s="289"/>
      <c r="D269" s="268" t="s">
        <v>199</v>
      </c>
      <c r="E269" s="290" t="s">
        <v>1</v>
      </c>
      <c r="F269" s="291" t="s">
        <v>205</v>
      </c>
      <c r="G269" s="289"/>
      <c r="H269" s="292">
        <v>135.99800000000002</v>
      </c>
      <c r="I269" s="293"/>
      <c r="J269" s="289"/>
      <c r="K269" s="289"/>
      <c r="L269" s="294"/>
      <c r="M269" s="295"/>
      <c r="N269" s="296"/>
      <c r="O269" s="296"/>
      <c r="P269" s="296"/>
      <c r="Q269" s="296"/>
      <c r="R269" s="296"/>
      <c r="S269" s="296"/>
      <c r="T269" s="297"/>
      <c r="AT269" s="298" t="s">
        <v>199</v>
      </c>
      <c r="AU269" s="298" t="s">
        <v>85</v>
      </c>
      <c r="AV269" s="14" t="s">
        <v>197</v>
      </c>
      <c r="AW269" s="14" t="s">
        <v>31</v>
      </c>
      <c r="AX269" s="14" t="s">
        <v>83</v>
      </c>
      <c r="AY269" s="298" t="s">
        <v>190</v>
      </c>
    </row>
    <row r="270" spans="2:65" s="1" customFormat="1" ht="24" customHeight="1">
      <c r="B270" s="40"/>
      <c r="C270" s="254" t="s">
        <v>340</v>
      </c>
      <c r="D270" s="254" t="s">
        <v>193</v>
      </c>
      <c r="E270" s="255" t="s">
        <v>1289</v>
      </c>
      <c r="F270" s="256" t="s">
        <v>1290</v>
      </c>
      <c r="G270" s="257" t="s">
        <v>196</v>
      </c>
      <c r="H270" s="258">
        <v>827.218</v>
      </c>
      <c r="I270" s="259"/>
      <c r="J270" s="260">
        <f>ROUND(I270*H270,2)</f>
        <v>0</v>
      </c>
      <c r="K270" s="256" t="s">
        <v>1</v>
      </c>
      <c r="L270" s="42"/>
      <c r="M270" s="261" t="s">
        <v>1</v>
      </c>
      <c r="N270" s="262" t="s">
        <v>41</v>
      </c>
      <c r="O270" s="88"/>
      <c r="P270" s="263">
        <f>O270*H270</f>
        <v>0</v>
      </c>
      <c r="Q270" s="263">
        <v>0</v>
      </c>
      <c r="R270" s="263">
        <f>Q270*H270</f>
        <v>0</v>
      </c>
      <c r="S270" s="263">
        <v>0</v>
      </c>
      <c r="T270" s="264">
        <f>S270*H270</f>
        <v>0</v>
      </c>
      <c r="AR270" s="265" t="s">
        <v>197</v>
      </c>
      <c r="AT270" s="265" t="s">
        <v>193</v>
      </c>
      <c r="AU270" s="265" t="s">
        <v>85</v>
      </c>
      <c r="AY270" s="17" t="s">
        <v>190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83</v>
      </c>
      <c r="BK270" s="149">
        <f>ROUND(I270*H270,2)</f>
        <v>0</v>
      </c>
      <c r="BL270" s="17" t="s">
        <v>197</v>
      </c>
      <c r="BM270" s="265" t="s">
        <v>1291</v>
      </c>
    </row>
    <row r="271" spans="2:51" s="12" customFormat="1" ht="12">
      <c r="B271" s="266"/>
      <c r="C271" s="267"/>
      <c r="D271" s="268" t="s">
        <v>199</v>
      </c>
      <c r="E271" s="269" t="s">
        <v>1</v>
      </c>
      <c r="F271" s="270" t="s">
        <v>200</v>
      </c>
      <c r="G271" s="267"/>
      <c r="H271" s="269" t="s">
        <v>1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AT271" s="276" t="s">
        <v>199</v>
      </c>
      <c r="AU271" s="276" t="s">
        <v>85</v>
      </c>
      <c r="AV271" s="12" t="s">
        <v>83</v>
      </c>
      <c r="AW271" s="12" t="s">
        <v>31</v>
      </c>
      <c r="AX271" s="12" t="s">
        <v>76</v>
      </c>
      <c r="AY271" s="276" t="s">
        <v>190</v>
      </c>
    </row>
    <row r="272" spans="2:51" s="13" customFormat="1" ht="12">
      <c r="B272" s="277"/>
      <c r="C272" s="278"/>
      <c r="D272" s="268" t="s">
        <v>199</v>
      </c>
      <c r="E272" s="279" t="s">
        <v>1</v>
      </c>
      <c r="F272" s="280" t="s">
        <v>1261</v>
      </c>
      <c r="G272" s="278"/>
      <c r="H272" s="281">
        <v>196.1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AT272" s="287" t="s">
        <v>199</v>
      </c>
      <c r="AU272" s="287" t="s">
        <v>85</v>
      </c>
      <c r="AV272" s="13" t="s">
        <v>85</v>
      </c>
      <c r="AW272" s="13" t="s">
        <v>31</v>
      </c>
      <c r="AX272" s="13" t="s">
        <v>76</v>
      </c>
      <c r="AY272" s="287" t="s">
        <v>190</v>
      </c>
    </row>
    <row r="273" spans="2:51" s="13" customFormat="1" ht="12">
      <c r="B273" s="277"/>
      <c r="C273" s="278"/>
      <c r="D273" s="268" t="s">
        <v>199</v>
      </c>
      <c r="E273" s="279" t="s">
        <v>1</v>
      </c>
      <c r="F273" s="280" t="s">
        <v>1262</v>
      </c>
      <c r="G273" s="278"/>
      <c r="H273" s="281">
        <v>117.13</v>
      </c>
      <c r="I273" s="282"/>
      <c r="J273" s="278"/>
      <c r="K273" s="278"/>
      <c r="L273" s="283"/>
      <c r="M273" s="284"/>
      <c r="N273" s="285"/>
      <c r="O273" s="285"/>
      <c r="P273" s="285"/>
      <c r="Q273" s="285"/>
      <c r="R273" s="285"/>
      <c r="S273" s="285"/>
      <c r="T273" s="286"/>
      <c r="AT273" s="287" t="s">
        <v>199</v>
      </c>
      <c r="AU273" s="287" t="s">
        <v>85</v>
      </c>
      <c r="AV273" s="13" t="s">
        <v>85</v>
      </c>
      <c r="AW273" s="13" t="s">
        <v>31</v>
      </c>
      <c r="AX273" s="13" t="s">
        <v>76</v>
      </c>
      <c r="AY273" s="287" t="s">
        <v>190</v>
      </c>
    </row>
    <row r="274" spans="2:51" s="12" customFormat="1" ht="12">
      <c r="B274" s="266"/>
      <c r="C274" s="267"/>
      <c r="D274" s="268" t="s">
        <v>199</v>
      </c>
      <c r="E274" s="269" t="s">
        <v>1</v>
      </c>
      <c r="F274" s="270" t="s">
        <v>1263</v>
      </c>
      <c r="G274" s="267"/>
      <c r="H274" s="269" t="s">
        <v>1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AT274" s="276" t="s">
        <v>199</v>
      </c>
      <c r="AU274" s="276" t="s">
        <v>85</v>
      </c>
      <c r="AV274" s="12" t="s">
        <v>83</v>
      </c>
      <c r="AW274" s="12" t="s">
        <v>31</v>
      </c>
      <c r="AX274" s="12" t="s">
        <v>76</v>
      </c>
      <c r="AY274" s="276" t="s">
        <v>190</v>
      </c>
    </row>
    <row r="275" spans="2:51" s="13" customFormat="1" ht="12">
      <c r="B275" s="277"/>
      <c r="C275" s="278"/>
      <c r="D275" s="268" t="s">
        <v>199</v>
      </c>
      <c r="E275" s="279" t="s">
        <v>1</v>
      </c>
      <c r="F275" s="280" t="s">
        <v>1264</v>
      </c>
      <c r="G275" s="278"/>
      <c r="H275" s="281">
        <v>64.395</v>
      </c>
      <c r="I275" s="282"/>
      <c r="J275" s="278"/>
      <c r="K275" s="278"/>
      <c r="L275" s="283"/>
      <c r="M275" s="284"/>
      <c r="N275" s="285"/>
      <c r="O275" s="285"/>
      <c r="P275" s="285"/>
      <c r="Q275" s="285"/>
      <c r="R275" s="285"/>
      <c r="S275" s="285"/>
      <c r="T275" s="286"/>
      <c r="AT275" s="287" t="s">
        <v>199</v>
      </c>
      <c r="AU275" s="287" t="s">
        <v>85</v>
      </c>
      <c r="AV275" s="13" t="s">
        <v>85</v>
      </c>
      <c r="AW275" s="13" t="s">
        <v>31</v>
      </c>
      <c r="AX275" s="13" t="s">
        <v>76</v>
      </c>
      <c r="AY275" s="287" t="s">
        <v>190</v>
      </c>
    </row>
    <row r="276" spans="2:51" s="12" customFormat="1" ht="12">
      <c r="B276" s="266"/>
      <c r="C276" s="267"/>
      <c r="D276" s="268" t="s">
        <v>199</v>
      </c>
      <c r="E276" s="269" t="s">
        <v>1</v>
      </c>
      <c r="F276" s="270" t="s">
        <v>1265</v>
      </c>
      <c r="G276" s="267"/>
      <c r="H276" s="269" t="s">
        <v>1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AT276" s="276" t="s">
        <v>199</v>
      </c>
      <c r="AU276" s="276" t="s">
        <v>85</v>
      </c>
      <c r="AV276" s="12" t="s">
        <v>83</v>
      </c>
      <c r="AW276" s="12" t="s">
        <v>31</v>
      </c>
      <c r="AX276" s="12" t="s">
        <v>76</v>
      </c>
      <c r="AY276" s="276" t="s">
        <v>190</v>
      </c>
    </row>
    <row r="277" spans="2:51" s="13" customFormat="1" ht="12">
      <c r="B277" s="277"/>
      <c r="C277" s="278"/>
      <c r="D277" s="268" t="s">
        <v>199</v>
      </c>
      <c r="E277" s="279" t="s">
        <v>1</v>
      </c>
      <c r="F277" s="280" t="s">
        <v>1266</v>
      </c>
      <c r="G277" s="278"/>
      <c r="H277" s="281">
        <v>40.222</v>
      </c>
      <c r="I277" s="282"/>
      <c r="J277" s="278"/>
      <c r="K277" s="278"/>
      <c r="L277" s="283"/>
      <c r="M277" s="284"/>
      <c r="N277" s="285"/>
      <c r="O277" s="285"/>
      <c r="P277" s="285"/>
      <c r="Q277" s="285"/>
      <c r="R277" s="285"/>
      <c r="S277" s="285"/>
      <c r="T277" s="286"/>
      <c r="AT277" s="287" t="s">
        <v>199</v>
      </c>
      <c r="AU277" s="287" t="s">
        <v>85</v>
      </c>
      <c r="AV277" s="13" t="s">
        <v>85</v>
      </c>
      <c r="AW277" s="13" t="s">
        <v>31</v>
      </c>
      <c r="AX277" s="13" t="s">
        <v>76</v>
      </c>
      <c r="AY277" s="287" t="s">
        <v>190</v>
      </c>
    </row>
    <row r="278" spans="2:51" s="12" customFormat="1" ht="12">
      <c r="B278" s="266"/>
      <c r="C278" s="267"/>
      <c r="D278" s="268" t="s">
        <v>199</v>
      </c>
      <c r="E278" s="269" t="s">
        <v>1</v>
      </c>
      <c r="F278" s="270" t="s">
        <v>1267</v>
      </c>
      <c r="G278" s="267"/>
      <c r="H278" s="269" t="s">
        <v>1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199</v>
      </c>
      <c r="AU278" s="276" t="s">
        <v>85</v>
      </c>
      <c r="AV278" s="12" t="s">
        <v>83</v>
      </c>
      <c r="AW278" s="12" t="s">
        <v>31</v>
      </c>
      <c r="AX278" s="12" t="s">
        <v>76</v>
      </c>
      <c r="AY278" s="276" t="s">
        <v>190</v>
      </c>
    </row>
    <row r="279" spans="2:51" s="13" customFormat="1" ht="12">
      <c r="B279" s="277"/>
      <c r="C279" s="278"/>
      <c r="D279" s="268" t="s">
        <v>199</v>
      </c>
      <c r="E279" s="279" t="s">
        <v>1</v>
      </c>
      <c r="F279" s="280" t="s">
        <v>1268</v>
      </c>
      <c r="G279" s="278"/>
      <c r="H279" s="281">
        <v>73.601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AT279" s="287" t="s">
        <v>199</v>
      </c>
      <c r="AU279" s="287" t="s">
        <v>85</v>
      </c>
      <c r="AV279" s="13" t="s">
        <v>85</v>
      </c>
      <c r="AW279" s="13" t="s">
        <v>31</v>
      </c>
      <c r="AX279" s="13" t="s">
        <v>76</v>
      </c>
      <c r="AY279" s="287" t="s">
        <v>190</v>
      </c>
    </row>
    <row r="280" spans="2:51" s="12" customFormat="1" ht="12">
      <c r="B280" s="266"/>
      <c r="C280" s="267"/>
      <c r="D280" s="268" t="s">
        <v>199</v>
      </c>
      <c r="E280" s="269" t="s">
        <v>1</v>
      </c>
      <c r="F280" s="270" t="s">
        <v>1269</v>
      </c>
      <c r="G280" s="267"/>
      <c r="H280" s="269" t="s">
        <v>1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AT280" s="276" t="s">
        <v>199</v>
      </c>
      <c r="AU280" s="276" t="s">
        <v>85</v>
      </c>
      <c r="AV280" s="12" t="s">
        <v>83</v>
      </c>
      <c r="AW280" s="12" t="s">
        <v>31</v>
      </c>
      <c r="AX280" s="12" t="s">
        <v>76</v>
      </c>
      <c r="AY280" s="276" t="s">
        <v>190</v>
      </c>
    </row>
    <row r="281" spans="2:51" s="13" customFormat="1" ht="12">
      <c r="B281" s="277"/>
      <c r="C281" s="278"/>
      <c r="D281" s="268" t="s">
        <v>199</v>
      </c>
      <c r="E281" s="279" t="s">
        <v>1</v>
      </c>
      <c r="F281" s="280" t="s">
        <v>1270</v>
      </c>
      <c r="G281" s="278"/>
      <c r="H281" s="281">
        <v>5.5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AT281" s="287" t="s">
        <v>199</v>
      </c>
      <c r="AU281" s="287" t="s">
        <v>85</v>
      </c>
      <c r="AV281" s="13" t="s">
        <v>85</v>
      </c>
      <c r="AW281" s="13" t="s">
        <v>31</v>
      </c>
      <c r="AX281" s="13" t="s">
        <v>76</v>
      </c>
      <c r="AY281" s="287" t="s">
        <v>190</v>
      </c>
    </row>
    <row r="282" spans="2:51" s="12" customFormat="1" ht="12">
      <c r="B282" s="266"/>
      <c r="C282" s="267"/>
      <c r="D282" s="268" t="s">
        <v>199</v>
      </c>
      <c r="E282" s="269" t="s">
        <v>1</v>
      </c>
      <c r="F282" s="270" t="s">
        <v>1271</v>
      </c>
      <c r="G282" s="267"/>
      <c r="H282" s="269" t="s">
        <v>1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AT282" s="276" t="s">
        <v>199</v>
      </c>
      <c r="AU282" s="276" t="s">
        <v>85</v>
      </c>
      <c r="AV282" s="12" t="s">
        <v>83</v>
      </c>
      <c r="AW282" s="12" t="s">
        <v>31</v>
      </c>
      <c r="AX282" s="12" t="s">
        <v>76</v>
      </c>
      <c r="AY282" s="276" t="s">
        <v>190</v>
      </c>
    </row>
    <row r="283" spans="2:51" s="13" customFormat="1" ht="12">
      <c r="B283" s="277"/>
      <c r="C283" s="278"/>
      <c r="D283" s="268" t="s">
        <v>199</v>
      </c>
      <c r="E283" s="279" t="s">
        <v>1</v>
      </c>
      <c r="F283" s="280" t="s">
        <v>1272</v>
      </c>
      <c r="G283" s="278"/>
      <c r="H283" s="281">
        <v>7.565</v>
      </c>
      <c r="I283" s="282"/>
      <c r="J283" s="278"/>
      <c r="K283" s="278"/>
      <c r="L283" s="283"/>
      <c r="M283" s="284"/>
      <c r="N283" s="285"/>
      <c r="O283" s="285"/>
      <c r="P283" s="285"/>
      <c r="Q283" s="285"/>
      <c r="R283" s="285"/>
      <c r="S283" s="285"/>
      <c r="T283" s="286"/>
      <c r="AT283" s="287" t="s">
        <v>199</v>
      </c>
      <c r="AU283" s="287" t="s">
        <v>85</v>
      </c>
      <c r="AV283" s="13" t="s">
        <v>85</v>
      </c>
      <c r="AW283" s="13" t="s">
        <v>31</v>
      </c>
      <c r="AX283" s="13" t="s">
        <v>76</v>
      </c>
      <c r="AY283" s="287" t="s">
        <v>190</v>
      </c>
    </row>
    <row r="284" spans="2:51" s="13" customFormat="1" ht="12">
      <c r="B284" s="277"/>
      <c r="C284" s="278"/>
      <c r="D284" s="268" t="s">
        <v>199</v>
      </c>
      <c r="E284" s="279" t="s">
        <v>1</v>
      </c>
      <c r="F284" s="280" t="s">
        <v>1273</v>
      </c>
      <c r="G284" s="278"/>
      <c r="H284" s="281">
        <v>2.225</v>
      </c>
      <c r="I284" s="282"/>
      <c r="J284" s="278"/>
      <c r="K284" s="278"/>
      <c r="L284" s="283"/>
      <c r="M284" s="284"/>
      <c r="N284" s="285"/>
      <c r="O284" s="285"/>
      <c r="P284" s="285"/>
      <c r="Q284" s="285"/>
      <c r="R284" s="285"/>
      <c r="S284" s="285"/>
      <c r="T284" s="286"/>
      <c r="AT284" s="287" t="s">
        <v>199</v>
      </c>
      <c r="AU284" s="287" t="s">
        <v>85</v>
      </c>
      <c r="AV284" s="13" t="s">
        <v>85</v>
      </c>
      <c r="AW284" s="13" t="s">
        <v>31</v>
      </c>
      <c r="AX284" s="13" t="s">
        <v>76</v>
      </c>
      <c r="AY284" s="287" t="s">
        <v>190</v>
      </c>
    </row>
    <row r="285" spans="2:51" s="13" customFormat="1" ht="12">
      <c r="B285" s="277"/>
      <c r="C285" s="278"/>
      <c r="D285" s="268" t="s">
        <v>199</v>
      </c>
      <c r="E285" s="279" t="s">
        <v>1</v>
      </c>
      <c r="F285" s="280" t="s">
        <v>1274</v>
      </c>
      <c r="G285" s="278"/>
      <c r="H285" s="281">
        <v>20.14</v>
      </c>
      <c r="I285" s="282"/>
      <c r="J285" s="278"/>
      <c r="K285" s="278"/>
      <c r="L285" s="283"/>
      <c r="M285" s="284"/>
      <c r="N285" s="285"/>
      <c r="O285" s="285"/>
      <c r="P285" s="285"/>
      <c r="Q285" s="285"/>
      <c r="R285" s="285"/>
      <c r="S285" s="285"/>
      <c r="T285" s="286"/>
      <c r="AT285" s="287" t="s">
        <v>199</v>
      </c>
      <c r="AU285" s="287" t="s">
        <v>85</v>
      </c>
      <c r="AV285" s="13" t="s">
        <v>85</v>
      </c>
      <c r="AW285" s="13" t="s">
        <v>31</v>
      </c>
      <c r="AX285" s="13" t="s">
        <v>76</v>
      </c>
      <c r="AY285" s="287" t="s">
        <v>190</v>
      </c>
    </row>
    <row r="286" spans="2:51" s="12" customFormat="1" ht="12">
      <c r="B286" s="266"/>
      <c r="C286" s="267"/>
      <c r="D286" s="268" t="s">
        <v>199</v>
      </c>
      <c r="E286" s="269" t="s">
        <v>1</v>
      </c>
      <c r="F286" s="270" t="s">
        <v>1275</v>
      </c>
      <c r="G286" s="267"/>
      <c r="H286" s="269" t="s">
        <v>1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AT286" s="276" t="s">
        <v>199</v>
      </c>
      <c r="AU286" s="276" t="s">
        <v>85</v>
      </c>
      <c r="AV286" s="12" t="s">
        <v>83</v>
      </c>
      <c r="AW286" s="12" t="s">
        <v>31</v>
      </c>
      <c r="AX286" s="12" t="s">
        <v>76</v>
      </c>
      <c r="AY286" s="276" t="s">
        <v>190</v>
      </c>
    </row>
    <row r="287" spans="2:51" s="13" customFormat="1" ht="12">
      <c r="B287" s="277"/>
      <c r="C287" s="278"/>
      <c r="D287" s="268" t="s">
        <v>199</v>
      </c>
      <c r="E287" s="279" t="s">
        <v>1</v>
      </c>
      <c r="F287" s="280" t="s">
        <v>1276</v>
      </c>
      <c r="G287" s="278"/>
      <c r="H287" s="281">
        <v>28.09</v>
      </c>
      <c r="I287" s="282"/>
      <c r="J287" s="278"/>
      <c r="K287" s="278"/>
      <c r="L287" s="283"/>
      <c r="M287" s="284"/>
      <c r="N287" s="285"/>
      <c r="O287" s="285"/>
      <c r="P287" s="285"/>
      <c r="Q287" s="285"/>
      <c r="R287" s="285"/>
      <c r="S287" s="285"/>
      <c r="T287" s="286"/>
      <c r="AT287" s="287" t="s">
        <v>199</v>
      </c>
      <c r="AU287" s="287" t="s">
        <v>85</v>
      </c>
      <c r="AV287" s="13" t="s">
        <v>85</v>
      </c>
      <c r="AW287" s="13" t="s">
        <v>31</v>
      </c>
      <c r="AX287" s="13" t="s">
        <v>76</v>
      </c>
      <c r="AY287" s="287" t="s">
        <v>190</v>
      </c>
    </row>
    <row r="288" spans="2:51" s="12" customFormat="1" ht="12">
      <c r="B288" s="266"/>
      <c r="C288" s="267"/>
      <c r="D288" s="268" t="s">
        <v>199</v>
      </c>
      <c r="E288" s="269" t="s">
        <v>1</v>
      </c>
      <c r="F288" s="270" t="s">
        <v>203</v>
      </c>
      <c r="G288" s="267"/>
      <c r="H288" s="269" t="s">
        <v>1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AT288" s="276" t="s">
        <v>199</v>
      </c>
      <c r="AU288" s="276" t="s">
        <v>85</v>
      </c>
      <c r="AV288" s="12" t="s">
        <v>83</v>
      </c>
      <c r="AW288" s="12" t="s">
        <v>31</v>
      </c>
      <c r="AX288" s="12" t="s">
        <v>76</v>
      </c>
      <c r="AY288" s="276" t="s">
        <v>190</v>
      </c>
    </row>
    <row r="289" spans="2:51" s="13" customFormat="1" ht="12">
      <c r="B289" s="277"/>
      <c r="C289" s="278"/>
      <c r="D289" s="268" t="s">
        <v>199</v>
      </c>
      <c r="E289" s="279" t="s">
        <v>1</v>
      </c>
      <c r="F289" s="280" t="s">
        <v>1277</v>
      </c>
      <c r="G289" s="278"/>
      <c r="H289" s="281">
        <v>121.86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AT289" s="287" t="s">
        <v>199</v>
      </c>
      <c r="AU289" s="287" t="s">
        <v>85</v>
      </c>
      <c r="AV289" s="13" t="s">
        <v>85</v>
      </c>
      <c r="AW289" s="13" t="s">
        <v>31</v>
      </c>
      <c r="AX289" s="13" t="s">
        <v>76</v>
      </c>
      <c r="AY289" s="287" t="s">
        <v>190</v>
      </c>
    </row>
    <row r="290" spans="2:51" s="13" customFormat="1" ht="12">
      <c r="B290" s="277"/>
      <c r="C290" s="278"/>
      <c r="D290" s="268" t="s">
        <v>199</v>
      </c>
      <c r="E290" s="279" t="s">
        <v>1</v>
      </c>
      <c r="F290" s="280" t="s">
        <v>1278</v>
      </c>
      <c r="G290" s="278"/>
      <c r="H290" s="281">
        <v>54.72</v>
      </c>
      <c r="I290" s="282"/>
      <c r="J290" s="278"/>
      <c r="K290" s="278"/>
      <c r="L290" s="283"/>
      <c r="M290" s="284"/>
      <c r="N290" s="285"/>
      <c r="O290" s="285"/>
      <c r="P290" s="285"/>
      <c r="Q290" s="285"/>
      <c r="R290" s="285"/>
      <c r="S290" s="285"/>
      <c r="T290" s="286"/>
      <c r="AT290" s="287" t="s">
        <v>199</v>
      </c>
      <c r="AU290" s="287" t="s">
        <v>85</v>
      </c>
      <c r="AV290" s="13" t="s">
        <v>85</v>
      </c>
      <c r="AW290" s="13" t="s">
        <v>31</v>
      </c>
      <c r="AX290" s="13" t="s">
        <v>76</v>
      </c>
      <c r="AY290" s="287" t="s">
        <v>190</v>
      </c>
    </row>
    <row r="291" spans="2:51" s="13" customFormat="1" ht="12">
      <c r="B291" s="277"/>
      <c r="C291" s="278"/>
      <c r="D291" s="268" t="s">
        <v>199</v>
      </c>
      <c r="E291" s="279" t="s">
        <v>1</v>
      </c>
      <c r="F291" s="280" t="s">
        <v>1279</v>
      </c>
      <c r="G291" s="278"/>
      <c r="H291" s="281">
        <v>57.12</v>
      </c>
      <c r="I291" s="282"/>
      <c r="J291" s="278"/>
      <c r="K291" s="278"/>
      <c r="L291" s="283"/>
      <c r="M291" s="284"/>
      <c r="N291" s="285"/>
      <c r="O291" s="285"/>
      <c r="P291" s="285"/>
      <c r="Q291" s="285"/>
      <c r="R291" s="285"/>
      <c r="S291" s="285"/>
      <c r="T291" s="286"/>
      <c r="AT291" s="287" t="s">
        <v>199</v>
      </c>
      <c r="AU291" s="287" t="s">
        <v>85</v>
      </c>
      <c r="AV291" s="13" t="s">
        <v>85</v>
      </c>
      <c r="AW291" s="13" t="s">
        <v>31</v>
      </c>
      <c r="AX291" s="13" t="s">
        <v>76</v>
      </c>
      <c r="AY291" s="287" t="s">
        <v>190</v>
      </c>
    </row>
    <row r="292" spans="2:51" s="13" customFormat="1" ht="12">
      <c r="B292" s="277"/>
      <c r="C292" s="278"/>
      <c r="D292" s="268" t="s">
        <v>199</v>
      </c>
      <c r="E292" s="279" t="s">
        <v>1</v>
      </c>
      <c r="F292" s="280" t="s">
        <v>1280</v>
      </c>
      <c r="G292" s="278"/>
      <c r="H292" s="281">
        <v>38.55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AT292" s="287" t="s">
        <v>199</v>
      </c>
      <c r="AU292" s="287" t="s">
        <v>85</v>
      </c>
      <c r="AV292" s="13" t="s">
        <v>85</v>
      </c>
      <c r="AW292" s="13" t="s">
        <v>31</v>
      </c>
      <c r="AX292" s="13" t="s">
        <v>76</v>
      </c>
      <c r="AY292" s="287" t="s">
        <v>190</v>
      </c>
    </row>
    <row r="293" spans="2:51" s="15" customFormat="1" ht="12">
      <c r="B293" s="309"/>
      <c r="C293" s="310"/>
      <c r="D293" s="268" t="s">
        <v>199</v>
      </c>
      <c r="E293" s="311" t="s">
        <v>1</v>
      </c>
      <c r="F293" s="312" t="s">
        <v>247</v>
      </c>
      <c r="G293" s="310"/>
      <c r="H293" s="313">
        <v>827.2180000000001</v>
      </c>
      <c r="I293" s="314"/>
      <c r="J293" s="310"/>
      <c r="K293" s="310"/>
      <c r="L293" s="315"/>
      <c r="M293" s="316"/>
      <c r="N293" s="317"/>
      <c r="O293" s="317"/>
      <c r="P293" s="317"/>
      <c r="Q293" s="317"/>
      <c r="R293" s="317"/>
      <c r="S293" s="317"/>
      <c r="T293" s="318"/>
      <c r="AT293" s="319" t="s">
        <v>199</v>
      </c>
      <c r="AU293" s="319" t="s">
        <v>85</v>
      </c>
      <c r="AV293" s="15" t="s">
        <v>120</v>
      </c>
      <c r="AW293" s="15" t="s">
        <v>31</v>
      </c>
      <c r="AX293" s="15" t="s">
        <v>76</v>
      </c>
      <c r="AY293" s="319" t="s">
        <v>190</v>
      </c>
    </row>
    <row r="294" spans="2:51" s="14" customFormat="1" ht="12">
      <c r="B294" s="288"/>
      <c r="C294" s="289"/>
      <c r="D294" s="268" t="s">
        <v>199</v>
      </c>
      <c r="E294" s="290" t="s">
        <v>1</v>
      </c>
      <c r="F294" s="291" t="s">
        <v>205</v>
      </c>
      <c r="G294" s="289"/>
      <c r="H294" s="292">
        <v>827.2180000000001</v>
      </c>
      <c r="I294" s="293"/>
      <c r="J294" s="289"/>
      <c r="K294" s="289"/>
      <c r="L294" s="294"/>
      <c r="M294" s="295"/>
      <c r="N294" s="296"/>
      <c r="O294" s="296"/>
      <c r="P294" s="296"/>
      <c r="Q294" s="296"/>
      <c r="R294" s="296"/>
      <c r="S294" s="296"/>
      <c r="T294" s="297"/>
      <c r="AT294" s="298" t="s">
        <v>199</v>
      </c>
      <c r="AU294" s="298" t="s">
        <v>85</v>
      </c>
      <c r="AV294" s="14" t="s">
        <v>197</v>
      </c>
      <c r="AW294" s="14" t="s">
        <v>31</v>
      </c>
      <c r="AX294" s="14" t="s">
        <v>83</v>
      </c>
      <c r="AY294" s="298" t="s">
        <v>190</v>
      </c>
    </row>
    <row r="295" spans="2:65" s="1" customFormat="1" ht="24" customHeight="1">
      <c r="B295" s="40"/>
      <c r="C295" s="254" t="s">
        <v>346</v>
      </c>
      <c r="D295" s="254" t="s">
        <v>193</v>
      </c>
      <c r="E295" s="255" t="s">
        <v>1292</v>
      </c>
      <c r="F295" s="256" t="s">
        <v>1293</v>
      </c>
      <c r="G295" s="257" t="s">
        <v>196</v>
      </c>
      <c r="H295" s="258">
        <v>127.566</v>
      </c>
      <c r="I295" s="259"/>
      <c r="J295" s="260">
        <f>ROUND(I295*H295,2)</f>
        <v>0</v>
      </c>
      <c r="K295" s="256" t="s">
        <v>1</v>
      </c>
      <c r="L295" s="42"/>
      <c r="M295" s="261" t="s">
        <v>1</v>
      </c>
      <c r="N295" s="262" t="s">
        <v>41</v>
      </c>
      <c r="O295" s="88"/>
      <c r="P295" s="263">
        <f>O295*H295</f>
        <v>0</v>
      </c>
      <c r="Q295" s="263">
        <v>0</v>
      </c>
      <c r="R295" s="263">
        <f>Q295*H295</f>
        <v>0</v>
      </c>
      <c r="S295" s="263">
        <v>0</v>
      </c>
      <c r="T295" s="264">
        <f>S295*H295</f>
        <v>0</v>
      </c>
      <c r="AR295" s="265" t="s">
        <v>197</v>
      </c>
      <c r="AT295" s="265" t="s">
        <v>193</v>
      </c>
      <c r="AU295" s="265" t="s">
        <v>85</v>
      </c>
      <c r="AY295" s="17" t="s">
        <v>190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17" t="s">
        <v>83</v>
      </c>
      <c r="BK295" s="149">
        <f>ROUND(I295*H295,2)</f>
        <v>0</v>
      </c>
      <c r="BL295" s="17" t="s">
        <v>197</v>
      </c>
      <c r="BM295" s="265" t="s">
        <v>1294</v>
      </c>
    </row>
    <row r="296" spans="2:51" s="12" customFormat="1" ht="12">
      <c r="B296" s="266"/>
      <c r="C296" s="267"/>
      <c r="D296" s="268" t="s">
        <v>199</v>
      </c>
      <c r="E296" s="269" t="s">
        <v>1</v>
      </c>
      <c r="F296" s="270" t="s">
        <v>241</v>
      </c>
      <c r="G296" s="267"/>
      <c r="H296" s="269" t="s">
        <v>1</v>
      </c>
      <c r="I296" s="271"/>
      <c r="J296" s="267"/>
      <c r="K296" s="267"/>
      <c r="L296" s="272"/>
      <c r="M296" s="273"/>
      <c r="N296" s="274"/>
      <c r="O296" s="274"/>
      <c r="P296" s="274"/>
      <c r="Q296" s="274"/>
      <c r="R296" s="274"/>
      <c r="S296" s="274"/>
      <c r="T296" s="275"/>
      <c r="AT296" s="276" t="s">
        <v>199</v>
      </c>
      <c r="AU296" s="276" t="s">
        <v>85</v>
      </c>
      <c r="AV296" s="12" t="s">
        <v>83</v>
      </c>
      <c r="AW296" s="12" t="s">
        <v>31</v>
      </c>
      <c r="AX296" s="12" t="s">
        <v>76</v>
      </c>
      <c r="AY296" s="276" t="s">
        <v>190</v>
      </c>
    </row>
    <row r="297" spans="2:51" s="13" customFormat="1" ht="12">
      <c r="B297" s="277"/>
      <c r="C297" s="278"/>
      <c r="D297" s="268" t="s">
        <v>199</v>
      </c>
      <c r="E297" s="279" t="s">
        <v>1</v>
      </c>
      <c r="F297" s="280" t="s">
        <v>242</v>
      </c>
      <c r="G297" s="278"/>
      <c r="H297" s="281">
        <v>1.705</v>
      </c>
      <c r="I297" s="282"/>
      <c r="J297" s="278"/>
      <c r="K297" s="278"/>
      <c r="L297" s="283"/>
      <c r="M297" s="284"/>
      <c r="N297" s="285"/>
      <c r="O297" s="285"/>
      <c r="P297" s="285"/>
      <c r="Q297" s="285"/>
      <c r="R297" s="285"/>
      <c r="S297" s="285"/>
      <c r="T297" s="286"/>
      <c r="AT297" s="287" t="s">
        <v>199</v>
      </c>
      <c r="AU297" s="287" t="s">
        <v>85</v>
      </c>
      <c r="AV297" s="13" t="s">
        <v>85</v>
      </c>
      <c r="AW297" s="13" t="s">
        <v>31</v>
      </c>
      <c r="AX297" s="13" t="s">
        <v>76</v>
      </c>
      <c r="AY297" s="287" t="s">
        <v>190</v>
      </c>
    </row>
    <row r="298" spans="2:51" s="13" customFormat="1" ht="12">
      <c r="B298" s="277"/>
      <c r="C298" s="278"/>
      <c r="D298" s="268" t="s">
        <v>199</v>
      </c>
      <c r="E298" s="279" t="s">
        <v>1</v>
      </c>
      <c r="F298" s="280" t="s">
        <v>243</v>
      </c>
      <c r="G298" s="278"/>
      <c r="H298" s="281">
        <v>6.2</v>
      </c>
      <c r="I298" s="282"/>
      <c r="J298" s="278"/>
      <c r="K298" s="278"/>
      <c r="L298" s="283"/>
      <c r="M298" s="284"/>
      <c r="N298" s="285"/>
      <c r="O298" s="285"/>
      <c r="P298" s="285"/>
      <c r="Q298" s="285"/>
      <c r="R298" s="285"/>
      <c r="S298" s="285"/>
      <c r="T298" s="286"/>
      <c r="AT298" s="287" t="s">
        <v>199</v>
      </c>
      <c r="AU298" s="287" t="s">
        <v>85</v>
      </c>
      <c r="AV298" s="13" t="s">
        <v>85</v>
      </c>
      <c r="AW298" s="13" t="s">
        <v>31</v>
      </c>
      <c r="AX298" s="13" t="s">
        <v>76</v>
      </c>
      <c r="AY298" s="287" t="s">
        <v>190</v>
      </c>
    </row>
    <row r="299" spans="2:51" s="13" customFormat="1" ht="12">
      <c r="B299" s="277"/>
      <c r="C299" s="278"/>
      <c r="D299" s="268" t="s">
        <v>199</v>
      </c>
      <c r="E299" s="279" t="s">
        <v>1</v>
      </c>
      <c r="F299" s="280" t="s">
        <v>244</v>
      </c>
      <c r="G299" s="278"/>
      <c r="H299" s="281">
        <v>14.4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AT299" s="287" t="s">
        <v>199</v>
      </c>
      <c r="AU299" s="287" t="s">
        <v>85</v>
      </c>
      <c r="AV299" s="13" t="s">
        <v>85</v>
      </c>
      <c r="AW299" s="13" t="s">
        <v>31</v>
      </c>
      <c r="AX299" s="13" t="s">
        <v>76</v>
      </c>
      <c r="AY299" s="287" t="s">
        <v>190</v>
      </c>
    </row>
    <row r="300" spans="2:51" s="13" customFormat="1" ht="12">
      <c r="B300" s="277"/>
      <c r="C300" s="278"/>
      <c r="D300" s="268" t="s">
        <v>199</v>
      </c>
      <c r="E300" s="279" t="s">
        <v>1</v>
      </c>
      <c r="F300" s="280" t="s">
        <v>245</v>
      </c>
      <c r="G300" s="278"/>
      <c r="H300" s="281">
        <v>43.2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AT300" s="287" t="s">
        <v>199</v>
      </c>
      <c r="AU300" s="287" t="s">
        <v>85</v>
      </c>
      <c r="AV300" s="13" t="s">
        <v>85</v>
      </c>
      <c r="AW300" s="13" t="s">
        <v>31</v>
      </c>
      <c r="AX300" s="13" t="s">
        <v>76</v>
      </c>
      <c r="AY300" s="287" t="s">
        <v>190</v>
      </c>
    </row>
    <row r="301" spans="2:51" s="12" customFormat="1" ht="12">
      <c r="B301" s="266"/>
      <c r="C301" s="267"/>
      <c r="D301" s="268" t="s">
        <v>199</v>
      </c>
      <c r="E301" s="269" t="s">
        <v>1</v>
      </c>
      <c r="F301" s="270" t="s">
        <v>203</v>
      </c>
      <c r="G301" s="267"/>
      <c r="H301" s="269" t="s">
        <v>1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AT301" s="276" t="s">
        <v>199</v>
      </c>
      <c r="AU301" s="276" t="s">
        <v>85</v>
      </c>
      <c r="AV301" s="12" t="s">
        <v>83</v>
      </c>
      <c r="AW301" s="12" t="s">
        <v>31</v>
      </c>
      <c r="AX301" s="12" t="s">
        <v>76</v>
      </c>
      <c r="AY301" s="276" t="s">
        <v>190</v>
      </c>
    </row>
    <row r="302" spans="2:51" s="13" customFormat="1" ht="12">
      <c r="B302" s="277"/>
      <c r="C302" s="278"/>
      <c r="D302" s="268" t="s">
        <v>199</v>
      </c>
      <c r="E302" s="279" t="s">
        <v>1</v>
      </c>
      <c r="F302" s="280" t="s">
        <v>246</v>
      </c>
      <c r="G302" s="278"/>
      <c r="H302" s="281">
        <v>40.8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AT302" s="287" t="s">
        <v>199</v>
      </c>
      <c r="AU302" s="287" t="s">
        <v>85</v>
      </c>
      <c r="AV302" s="13" t="s">
        <v>85</v>
      </c>
      <c r="AW302" s="13" t="s">
        <v>31</v>
      </c>
      <c r="AX302" s="13" t="s">
        <v>76</v>
      </c>
      <c r="AY302" s="287" t="s">
        <v>190</v>
      </c>
    </row>
    <row r="303" spans="2:51" s="13" customFormat="1" ht="12">
      <c r="B303" s="277"/>
      <c r="C303" s="278"/>
      <c r="D303" s="268" t="s">
        <v>199</v>
      </c>
      <c r="E303" s="279" t="s">
        <v>1</v>
      </c>
      <c r="F303" s="280" t="s">
        <v>248</v>
      </c>
      <c r="G303" s="278"/>
      <c r="H303" s="281">
        <v>21.261</v>
      </c>
      <c r="I303" s="282"/>
      <c r="J303" s="278"/>
      <c r="K303" s="278"/>
      <c r="L303" s="283"/>
      <c r="M303" s="284"/>
      <c r="N303" s="285"/>
      <c r="O303" s="285"/>
      <c r="P303" s="285"/>
      <c r="Q303" s="285"/>
      <c r="R303" s="285"/>
      <c r="S303" s="285"/>
      <c r="T303" s="286"/>
      <c r="AT303" s="287" t="s">
        <v>199</v>
      </c>
      <c r="AU303" s="287" t="s">
        <v>85</v>
      </c>
      <c r="AV303" s="13" t="s">
        <v>85</v>
      </c>
      <c r="AW303" s="13" t="s">
        <v>31</v>
      </c>
      <c r="AX303" s="13" t="s">
        <v>76</v>
      </c>
      <c r="AY303" s="287" t="s">
        <v>190</v>
      </c>
    </row>
    <row r="304" spans="2:51" s="14" customFormat="1" ht="12">
      <c r="B304" s="288"/>
      <c r="C304" s="289"/>
      <c r="D304" s="268" t="s">
        <v>199</v>
      </c>
      <c r="E304" s="290" t="s">
        <v>1</v>
      </c>
      <c r="F304" s="291" t="s">
        <v>205</v>
      </c>
      <c r="G304" s="289"/>
      <c r="H304" s="292">
        <v>127.56599999999999</v>
      </c>
      <c r="I304" s="293"/>
      <c r="J304" s="289"/>
      <c r="K304" s="289"/>
      <c r="L304" s="294"/>
      <c r="M304" s="295"/>
      <c r="N304" s="296"/>
      <c r="O304" s="296"/>
      <c r="P304" s="296"/>
      <c r="Q304" s="296"/>
      <c r="R304" s="296"/>
      <c r="S304" s="296"/>
      <c r="T304" s="297"/>
      <c r="AT304" s="298" t="s">
        <v>199</v>
      </c>
      <c r="AU304" s="298" t="s">
        <v>85</v>
      </c>
      <c r="AV304" s="14" t="s">
        <v>197</v>
      </c>
      <c r="AW304" s="14" t="s">
        <v>31</v>
      </c>
      <c r="AX304" s="14" t="s">
        <v>83</v>
      </c>
      <c r="AY304" s="298" t="s">
        <v>190</v>
      </c>
    </row>
    <row r="305" spans="2:65" s="1" customFormat="1" ht="24" customHeight="1">
      <c r="B305" s="40"/>
      <c r="C305" s="254" t="s">
        <v>350</v>
      </c>
      <c r="D305" s="254" t="s">
        <v>193</v>
      </c>
      <c r="E305" s="255" t="s">
        <v>1295</v>
      </c>
      <c r="F305" s="256" t="s">
        <v>1296</v>
      </c>
      <c r="G305" s="257" t="s">
        <v>273</v>
      </c>
      <c r="H305" s="258">
        <v>0.8</v>
      </c>
      <c r="I305" s="259"/>
      <c r="J305" s="260">
        <f>ROUND(I305*H305,2)</f>
        <v>0</v>
      </c>
      <c r="K305" s="256" t="s">
        <v>1</v>
      </c>
      <c r="L305" s="42"/>
      <c r="M305" s="261" t="s">
        <v>1</v>
      </c>
      <c r="N305" s="262" t="s">
        <v>41</v>
      </c>
      <c r="O305" s="88"/>
      <c r="P305" s="263">
        <f>O305*H305</f>
        <v>0</v>
      </c>
      <c r="Q305" s="263">
        <v>0</v>
      </c>
      <c r="R305" s="263">
        <f>Q305*H305</f>
        <v>0</v>
      </c>
      <c r="S305" s="263">
        <v>0</v>
      </c>
      <c r="T305" s="264">
        <f>S305*H305</f>
        <v>0</v>
      </c>
      <c r="AR305" s="265" t="s">
        <v>197</v>
      </c>
      <c r="AT305" s="265" t="s">
        <v>193</v>
      </c>
      <c r="AU305" s="265" t="s">
        <v>85</v>
      </c>
      <c r="AY305" s="17" t="s">
        <v>190</v>
      </c>
      <c r="BE305" s="149">
        <f>IF(N305="základní",J305,0)</f>
        <v>0</v>
      </c>
      <c r="BF305" s="149">
        <f>IF(N305="snížená",J305,0)</f>
        <v>0</v>
      </c>
      <c r="BG305" s="149">
        <f>IF(N305="zákl. přenesená",J305,0)</f>
        <v>0</v>
      </c>
      <c r="BH305" s="149">
        <f>IF(N305="sníž. přenesená",J305,0)</f>
        <v>0</v>
      </c>
      <c r="BI305" s="149">
        <f>IF(N305="nulová",J305,0)</f>
        <v>0</v>
      </c>
      <c r="BJ305" s="17" t="s">
        <v>83</v>
      </c>
      <c r="BK305" s="149">
        <f>ROUND(I305*H305,2)</f>
        <v>0</v>
      </c>
      <c r="BL305" s="17" t="s">
        <v>197</v>
      </c>
      <c r="BM305" s="265" t="s">
        <v>1297</v>
      </c>
    </row>
    <row r="306" spans="2:51" s="12" customFormat="1" ht="12">
      <c r="B306" s="266"/>
      <c r="C306" s="267"/>
      <c r="D306" s="268" t="s">
        <v>199</v>
      </c>
      <c r="E306" s="269" t="s">
        <v>1</v>
      </c>
      <c r="F306" s="270" t="s">
        <v>1298</v>
      </c>
      <c r="G306" s="267"/>
      <c r="H306" s="269" t="s">
        <v>1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AT306" s="276" t="s">
        <v>199</v>
      </c>
      <c r="AU306" s="276" t="s">
        <v>85</v>
      </c>
      <c r="AV306" s="12" t="s">
        <v>83</v>
      </c>
      <c r="AW306" s="12" t="s">
        <v>31</v>
      </c>
      <c r="AX306" s="12" t="s">
        <v>76</v>
      </c>
      <c r="AY306" s="276" t="s">
        <v>190</v>
      </c>
    </row>
    <row r="307" spans="2:51" s="13" customFormat="1" ht="12">
      <c r="B307" s="277"/>
      <c r="C307" s="278"/>
      <c r="D307" s="268" t="s">
        <v>199</v>
      </c>
      <c r="E307" s="279" t="s">
        <v>1</v>
      </c>
      <c r="F307" s="280" t="s">
        <v>1299</v>
      </c>
      <c r="G307" s="278"/>
      <c r="H307" s="281">
        <v>0.8</v>
      </c>
      <c r="I307" s="282"/>
      <c r="J307" s="278"/>
      <c r="K307" s="278"/>
      <c r="L307" s="283"/>
      <c r="M307" s="284"/>
      <c r="N307" s="285"/>
      <c r="O307" s="285"/>
      <c r="P307" s="285"/>
      <c r="Q307" s="285"/>
      <c r="R307" s="285"/>
      <c r="S307" s="285"/>
      <c r="T307" s="286"/>
      <c r="AT307" s="287" t="s">
        <v>199</v>
      </c>
      <c r="AU307" s="287" t="s">
        <v>85</v>
      </c>
      <c r="AV307" s="13" t="s">
        <v>85</v>
      </c>
      <c r="AW307" s="13" t="s">
        <v>31</v>
      </c>
      <c r="AX307" s="13" t="s">
        <v>76</v>
      </c>
      <c r="AY307" s="287" t="s">
        <v>190</v>
      </c>
    </row>
    <row r="308" spans="2:51" s="14" customFormat="1" ht="12">
      <c r="B308" s="288"/>
      <c r="C308" s="289"/>
      <c r="D308" s="268" t="s">
        <v>199</v>
      </c>
      <c r="E308" s="290" t="s">
        <v>1</v>
      </c>
      <c r="F308" s="291" t="s">
        <v>205</v>
      </c>
      <c r="G308" s="289"/>
      <c r="H308" s="292">
        <v>0.8</v>
      </c>
      <c r="I308" s="293"/>
      <c r="J308" s="289"/>
      <c r="K308" s="289"/>
      <c r="L308" s="294"/>
      <c r="M308" s="295"/>
      <c r="N308" s="296"/>
      <c r="O308" s="296"/>
      <c r="P308" s="296"/>
      <c r="Q308" s="296"/>
      <c r="R308" s="296"/>
      <c r="S308" s="296"/>
      <c r="T308" s="297"/>
      <c r="AT308" s="298" t="s">
        <v>199</v>
      </c>
      <c r="AU308" s="298" t="s">
        <v>85</v>
      </c>
      <c r="AV308" s="14" t="s">
        <v>197</v>
      </c>
      <c r="AW308" s="14" t="s">
        <v>31</v>
      </c>
      <c r="AX308" s="14" t="s">
        <v>83</v>
      </c>
      <c r="AY308" s="298" t="s">
        <v>190</v>
      </c>
    </row>
    <row r="309" spans="2:65" s="1" customFormat="1" ht="24" customHeight="1">
      <c r="B309" s="40"/>
      <c r="C309" s="254" t="s">
        <v>1300</v>
      </c>
      <c r="D309" s="254" t="s">
        <v>193</v>
      </c>
      <c r="E309" s="255" t="s">
        <v>1301</v>
      </c>
      <c r="F309" s="256" t="s">
        <v>1302</v>
      </c>
      <c r="G309" s="257" t="s">
        <v>267</v>
      </c>
      <c r="H309" s="258">
        <v>3</v>
      </c>
      <c r="I309" s="259"/>
      <c r="J309" s="260">
        <f>ROUND(I309*H309,2)</f>
        <v>0</v>
      </c>
      <c r="K309" s="256" t="s">
        <v>1241</v>
      </c>
      <c r="L309" s="42"/>
      <c r="M309" s="261" t="s">
        <v>1</v>
      </c>
      <c r="N309" s="262" t="s">
        <v>41</v>
      </c>
      <c r="O309" s="88"/>
      <c r="P309" s="263">
        <f>O309*H309</f>
        <v>0</v>
      </c>
      <c r="Q309" s="263">
        <v>0.01698</v>
      </c>
      <c r="R309" s="263">
        <f>Q309*H309</f>
        <v>0.05094</v>
      </c>
      <c r="S309" s="263">
        <v>0</v>
      </c>
      <c r="T309" s="264">
        <f>S309*H309</f>
        <v>0</v>
      </c>
      <c r="AR309" s="265" t="s">
        <v>197</v>
      </c>
      <c r="AT309" s="265" t="s">
        <v>193</v>
      </c>
      <c r="AU309" s="265" t="s">
        <v>85</v>
      </c>
      <c r="AY309" s="17" t="s">
        <v>190</v>
      </c>
      <c r="BE309" s="149">
        <f>IF(N309="základní",J309,0)</f>
        <v>0</v>
      </c>
      <c r="BF309" s="149">
        <f>IF(N309="snížená",J309,0)</f>
        <v>0</v>
      </c>
      <c r="BG309" s="149">
        <f>IF(N309="zákl. přenesená",J309,0)</f>
        <v>0</v>
      </c>
      <c r="BH309" s="149">
        <f>IF(N309="sníž. přenesená",J309,0)</f>
        <v>0</v>
      </c>
      <c r="BI309" s="149">
        <f>IF(N309="nulová",J309,0)</f>
        <v>0</v>
      </c>
      <c r="BJ309" s="17" t="s">
        <v>83</v>
      </c>
      <c r="BK309" s="149">
        <f>ROUND(I309*H309,2)</f>
        <v>0</v>
      </c>
      <c r="BL309" s="17" t="s">
        <v>197</v>
      </c>
      <c r="BM309" s="265" t="s">
        <v>1303</v>
      </c>
    </row>
    <row r="310" spans="2:51" s="12" customFormat="1" ht="12">
      <c r="B310" s="266"/>
      <c r="C310" s="267"/>
      <c r="D310" s="268" t="s">
        <v>199</v>
      </c>
      <c r="E310" s="269" t="s">
        <v>1</v>
      </c>
      <c r="F310" s="270" t="s">
        <v>200</v>
      </c>
      <c r="G310" s="267"/>
      <c r="H310" s="269" t="s">
        <v>1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AT310" s="276" t="s">
        <v>199</v>
      </c>
      <c r="AU310" s="276" t="s">
        <v>85</v>
      </c>
      <c r="AV310" s="12" t="s">
        <v>83</v>
      </c>
      <c r="AW310" s="12" t="s">
        <v>31</v>
      </c>
      <c r="AX310" s="12" t="s">
        <v>76</v>
      </c>
      <c r="AY310" s="276" t="s">
        <v>190</v>
      </c>
    </row>
    <row r="311" spans="2:51" s="13" customFormat="1" ht="12">
      <c r="B311" s="277"/>
      <c r="C311" s="278"/>
      <c r="D311" s="268" t="s">
        <v>199</v>
      </c>
      <c r="E311" s="279" t="s">
        <v>1</v>
      </c>
      <c r="F311" s="280" t="s">
        <v>120</v>
      </c>
      <c r="G311" s="278"/>
      <c r="H311" s="281">
        <v>3</v>
      </c>
      <c r="I311" s="282"/>
      <c r="J311" s="278"/>
      <c r="K311" s="278"/>
      <c r="L311" s="283"/>
      <c r="M311" s="284"/>
      <c r="N311" s="285"/>
      <c r="O311" s="285"/>
      <c r="P311" s="285"/>
      <c r="Q311" s="285"/>
      <c r="R311" s="285"/>
      <c r="S311" s="285"/>
      <c r="T311" s="286"/>
      <c r="AT311" s="287" t="s">
        <v>199</v>
      </c>
      <c r="AU311" s="287" t="s">
        <v>85</v>
      </c>
      <c r="AV311" s="13" t="s">
        <v>85</v>
      </c>
      <c r="AW311" s="13" t="s">
        <v>31</v>
      </c>
      <c r="AX311" s="13" t="s">
        <v>76</v>
      </c>
      <c r="AY311" s="287" t="s">
        <v>190</v>
      </c>
    </row>
    <row r="312" spans="2:51" s="14" customFormat="1" ht="12">
      <c r="B312" s="288"/>
      <c r="C312" s="289"/>
      <c r="D312" s="268" t="s">
        <v>199</v>
      </c>
      <c r="E312" s="290" t="s">
        <v>1</v>
      </c>
      <c r="F312" s="291" t="s">
        <v>205</v>
      </c>
      <c r="G312" s="289"/>
      <c r="H312" s="292">
        <v>3</v>
      </c>
      <c r="I312" s="293"/>
      <c r="J312" s="289"/>
      <c r="K312" s="289"/>
      <c r="L312" s="294"/>
      <c r="M312" s="295"/>
      <c r="N312" s="296"/>
      <c r="O312" s="296"/>
      <c r="P312" s="296"/>
      <c r="Q312" s="296"/>
      <c r="R312" s="296"/>
      <c r="S312" s="296"/>
      <c r="T312" s="297"/>
      <c r="AT312" s="298" t="s">
        <v>199</v>
      </c>
      <c r="AU312" s="298" t="s">
        <v>85</v>
      </c>
      <c r="AV312" s="14" t="s">
        <v>197</v>
      </c>
      <c r="AW312" s="14" t="s">
        <v>31</v>
      </c>
      <c r="AX312" s="14" t="s">
        <v>83</v>
      </c>
      <c r="AY312" s="298" t="s">
        <v>190</v>
      </c>
    </row>
    <row r="313" spans="2:65" s="1" customFormat="1" ht="24" customHeight="1">
      <c r="B313" s="40"/>
      <c r="C313" s="299" t="s">
        <v>1304</v>
      </c>
      <c r="D313" s="299" t="s">
        <v>206</v>
      </c>
      <c r="E313" s="300" t="s">
        <v>1305</v>
      </c>
      <c r="F313" s="301" t="s">
        <v>1306</v>
      </c>
      <c r="G313" s="302" t="s">
        <v>267</v>
      </c>
      <c r="H313" s="303">
        <v>3</v>
      </c>
      <c r="I313" s="304"/>
      <c r="J313" s="305">
        <f>ROUND(I313*H313,2)</f>
        <v>0</v>
      </c>
      <c r="K313" s="301" t="s">
        <v>1</v>
      </c>
      <c r="L313" s="306"/>
      <c r="M313" s="307" t="s">
        <v>1</v>
      </c>
      <c r="N313" s="308" t="s">
        <v>41</v>
      </c>
      <c r="O313" s="88"/>
      <c r="P313" s="263">
        <f>O313*H313</f>
        <v>0</v>
      </c>
      <c r="Q313" s="263">
        <v>0</v>
      </c>
      <c r="R313" s="263">
        <f>Q313*H313</f>
        <v>0</v>
      </c>
      <c r="S313" s="263">
        <v>0</v>
      </c>
      <c r="T313" s="264">
        <f>S313*H313</f>
        <v>0</v>
      </c>
      <c r="AR313" s="265" t="s">
        <v>362</v>
      </c>
      <c r="AT313" s="265" t="s">
        <v>206</v>
      </c>
      <c r="AU313" s="265" t="s">
        <v>85</v>
      </c>
      <c r="AY313" s="17" t="s">
        <v>190</v>
      </c>
      <c r="BE313" s="149">
        <f>IF(N313="základní",J313,0)</f>
        <v>0</v>
      </c>
      <c r="BF313" s="149">
        <f>IF(N313="snížená",J313,0)</f>
        <v>0</v>
      </c>
      <c r="BG313" s="149">
        <f>IF(N313="zákl. přenesená",J313,0)</f>
        <v>0</v>
      </c>
      <c r="BH313" s="149">
        <f>IF(N313="sníž. přenesená",J313,0)</f>
        <v>0</v>
      </c>
      <c r="BI313" s="149">
        <f>IF(N313="nulová",J313,0)</f>
        <v>0</v>
      </c>
      <c r="BJ313" s="17" t="s">
        <v>83</v>
      </c>
      <c r="BK313" s="149">
        <f>ROUND(I313*H313,2)</f>
        <v>0</v>
      </c>
      <c r="BL313" s="17" t="s">
        <v>301</v>
      </c>
      <c r="BM313" s="265" t="s">
        <v>1307</v>
      </c>
    </row>
    <row r="314" spans="2:51" s="12" customFormat="1" ht="12">
      <c r="B314" s="266"/>
      <c r="C314" s="267"/>
      <c r="D314" s="268" t="s">
        <v>199</v>
      </c>
      <c r="E314" s="269" t="s">
        <v>1</v>
      </c>
      <c r="F314" s="270" t="s">
        <v>200</v>
      </c>
      <c r="G314" s="267"/>
      <c r="H314" s="269" t="s">
        <v>1</v>
      </c>
      <c r="I314" s="271"/>
      <c r="J314" s="267"/>
      <c r="K314" s="267"/>
      <c r="L314" s="272"/>
      <c r="M314" s="273"/>
      <c r="N314" s="274"/>
      <c r="O314" s="274"/>
      <c r="P314" s="274"/>
      <c r="Q314" s="274"/>
      <c r="R314" s="274"/>
      <c r="S314" s="274"/>
      <c r="T314" s="275"/>
      <c r="AT314" s="276" t="s">
        <v>199</v>
      </c>
      <c r="AU314" s="276" t="s">
        <v>85</v>
      </c>
      <c r="AV314" s="12" t="s">
        <v>83</v>
      </c>
      <c r="AW314" s="12" t="s">
        <v>31</v>
      </c>
      <c r="AX314" s="12" t="s">
        <v>76</v>
      </c>
      <c r="AY314" s="276" t="s">
        <v>190</v>
      </c>
    </row>
    <row r="315" spans="2:51" s="13" customFormat="1" ht="12">
      <c r="B315" s="277"/>
      <c r="C315" s="278"/>
      <c r="D315" s="268" t="s">
        <v>199</v>
      </c>
      <c r="E315" s="279" t="s">
        <v>1</v>
      </c>
      <c r="F315" s="280" t="s">
        <v>120</v>
      </c>
      <c r="G315" s="278"/>
      <c r="H315" s="281">
        <v>3</v>
      </c>
      <c r="I315" s="282"/>
      <c r="J315" s="278"/>
      <c r="K315" s="278"/>
      <c r="L315" s="283"/>
      <c r="M315" s="284"/>
      <c r="N315" s="285"/>
      <c r="O315" s="285"/>
      <c r="P315" s="285"/>
      <c r="Q315" s="285"/>
      <c r="R315" s="285"/>
      <c r="S315" s="285"/>
      <c r="T315" s="286"/>
      <c r="AT315" s="287" t="s">
        <v>199</v>
      </c>
      <c r="AU315" s="287" t="s">
        <v>85</v>
      </c>
      <c r="AV315" s="13" t="s">
        <v>85</v>
      </c>
      <c r="AW315" s="13" t="s">
        <v>31</v>
      </c>
      <c r="AX315" s="13" t="s">
        <v>76</v>
      </c>
      <c r="AY315" s="287" t="s">
        <v>190</v>
      </c>
    </row>
    <row r="316" spans="2:51" s="14" customFormat="1" ht="12">
      <c r="B316" s="288"/>
      <c r="C316" s="289"/>
      <c r="D316" s="268" t="s">
        <v>199</v>
      </c>
      <c r="E316" s="290" t="s">
        <v>1</v>
      </c>
      <c r="F316" s="291" t="s">
        <v>205</v>
      </c>
      <c r="G316" s="289"/>
      <c r="H316" s="292">
        <v>3</v>
      </c>
      <c r="I316" s="293"/>
      <c r="J316" s="289"/>
      <c r="K316" s="289"/>
      <c r="L316" s="294"/>
      <c r="M316" s="295"/>
      <c r="N316" s="296"/>
      <c r="O316" s="296"/>
      <c r="P316" s="296"/>
      <c r="Q316" s="296"/>
      <c r="R316" s="296"/>
      <c r="S316" s="296"/>
      <c r="T316" s="297"/>
      <c r="AT316" s="298" t="s">
        <v>199</v>
      </c>
      <c r="AU316" s="298" t="s">
        <v>85</v>
      </c>
      <c r="AV316" s="14" t="s">
        <v>197</v>
      </c>
      <c r="AW316" s="14" t="s">
        <v>31</v>
      </c>
      <c r="AX316" s="14" t="s">
        <v>83</v>
      </c>
      <c r="AY316" s="298" t="s">
        <v>190</v>
      </c>
    </row>
    <row r="317" spans="2:63" s="11" customFormat="1" ht="22.8" customHeight="1">
      <c r="B317" s="238"/>
      <c r="C317" s="239"/>
      <c r="D317" s="240" t="s">
        <v>75</v>
      </c>
      <c r="E317" s="252" t="s">
        <v>249</v>
      </c>
      <c r="F317" s="252" t="s">
        <v>250</v>
      </c>
      <c r="G317" s="239"/>
      <c r="H317" s="239"/>
      <c r="I317" s="242"/>
      <c r="J317" s="253">
        <f>BK317</f>
        <v>0</v>
      </c>
      <c r="K317" s="239"/>
      <c r="L317" s="244"/>
      <c r="M317" s="245"/>
      <c r="N317" s="246"/>
      <c r="O317" s="246"/>
      <c r="P317" s="247">
        <f>SUM(P318:P383)</f>
        <v>0</v>
      </c>
      <c r="Q317" s="246"/>
      <c r="R317" s="247">
        <f>SUM(R318:R383)</f>
        <v>0</v>
      </c>
      <c r="S317" s="246"/>
      <c r="T317" s="248">
        <f>SUM(T318:T383)</f>
        <v>0</v>
      </c>
      <c r="AR317" s="249" t="s">
        <v>83</v>
      </c>
      <c r="AT317" s="250" t="s">
        <v>75</v>
      </c>
      <c r="AU317" s="250" t="s">
        <v>83</v>
      </c>
      <c r="AY317" s="249" t="s">
        <v>190</v>
      </c>
      <c r="BK317" s="251">
        <f>SUM(BK318:BK383)</f>
        <v>0</v>
      </c>
    </row>
    <row r="318" spans="2:65" s="1" customFormat="1" ht="24" customHeight="1">
      <c r="B318" s="40"/>
      <c r="C318" s="254" t="s">
        <v>354</v>
      </c>
      <c r="D318" s="254" t="s">
        <v>193</v>
      </c>
      <c r="E318" s="255" t="s">
        <v>1308</v>
      </c>
      <c r="F318" s="256" t="s">
        <v>1309</v>
      </c>
      <c r="G318" s="257" t="s">
        <v>196</v>
      </c>
      <c r="H318" s="258">
        <v>461.62</v>
      </c>
      <c r="I318" s="259"/>
      <c r="J318" s="260">
        <f>ROUND(I318*H318,2)</f>
        <v>0</v>
      </c>
      <c r="K318" s="256" t="s">
        <v>1</v>
      </c>
      <c r="L318" s="42"/>
      <c r="M318" s="261" t="s">
        <v>1</v>
      </c>
      <c r="N318" s="262" t="s">
        <v>41</v>
      </c>
      <c r="O318" s="88"/>
      <c r="P318" s="263">
        <f>O318*H318</f>
        <v>0</v>
      </c>
      <c r="Q318" s="263">
        <v>0</v>
      </c>
      <c r="R318" s="263">
        <f>Q318*H318</f>
        <v>0</v>
      </c>
      <c r="S318" s="263">
        <v>0</v>
      </c>
      <c r="T318" s="264">
        <f>S318*H318</f>
        <v>0</v>
      </c>
      <c r="AR318" s="265" t="s">
        <v>197</v>
      </c>
      <c r="AT318" s="265" t="s">
        <v>193</v>
      </c>
      <c r="AU318" s="265" t="s">
        <v>85</v>
      </c>
      <c r="AY318" s="17" t="s">
        <v>190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7" t="s">
        <v>83</v>
      </c>
      <c r="BK318" s="149">
        <f>ROUND(I318*H318,2)</f>
        <v>0</v>
      </c>
      <c r="BL318" s="17" t="s">
        <v>197</v>
      </c>
      <c r="BM318" s="265" t="s">
        <v>1310</v>
      </c>
    </row>
    <row r="319" spans="2:65" s="1" customFormat="1" ht="24" customHeight="1">
      <c r="B319" s="40"/>
      <c r="C319" s="254" t="s">
        <v>358</v>
      </c>
      <c r="D319" s="254" t="s">
        <v>193</v>
      </c>
      <c r="E319" s="255" t="s">
        <v>1311</v>
      </c>
      <c r="F319" s="256" t="s">
        <v>1312</v>
      </c>
      <c r="G319" s="257" t="s">
        <v>196</v>
      </c>
      <c r="H319" s="258">
        <v>461.62</v>
      </c>
      <c r="I319" s="259"/>
      <c r="J319" s="260">
        <f>ROUND(I319*H319,2)</f>
        <v>0</v>
      </c>
      <c r="K319" s="256" t="s">
        <v>1</v>
      </c>
      <c r="L319" s="42"/>
      <c r="M319" s="261" t="s">
        <v>1</v>
      </c>
      <c r="N319" s="262" t="s">
        <v>41</v>
      </c>
      <c r="O319" s="88"/>
      <c r="P319" s="263">
        <f>O319*H319</f>
        <v>0</v>
      </c>
      <c r="Q319" s="263">
        <v>0</v>
      </c>
      <c r="R319" s="263">
        <f>Q319*H319</f>
        <v>0</v>
      </c>
      <c r="S319" s="263">
        <v>0</v>
      </c>
      <c r="T319" s="264">
        <f>S319*H319</f>
        <v>0</v>
      </c>
      <c r="AR319" s="265" t="s">
        <v>197</v>
      </c>
      <c r="AT319" s="265" t="s">
        <v>193</v>
      </c>
      <c r="AU319" s="265" t="s">
        <v>85</v>
      </c>
      <c r="AY319" s="17" t="s">
        <v>190</v>
      </c>
      <c r="BE319" s="149">
        <f>IF(N319="základní",J319,0)</f>
        <v>0</v>
      </c>
      <c r="BF319" s="149">
        <f>IF(N319="snížená",J319,0)</f>
        <v>0</v>
      </c>
      <c r="BG319" s="149">
        <f>IF(N319="zákl. přenesená",J319,0)</f>
        <v>0</v>
      </c>
      <c r="BH319" s="149">
        <f>IF(N319="sníž. přenesená",J319,0)</f>
        <v>0</v>
      </c>
      <c r="BI319" s="149">
        <f>IF(N319="nulová",J319,0)</f>
        <v>0</v>
      </c>
      <c r="BJ319" s="17" t="s">
        <v>83</v>
      </c>
      <c r="BK319" s="149">
        <f>ROUND(I319*H319,2)</f>
        <v>0</v>
      </c>
      <c r="BL319" s="17" t="s">
        <v>197</v>
      </c>
      <c r="BM319" s="265" t="s">
        <v>1313</v>
      </c>
    </row>
    <row r="320" spans="2:51" s="13" customFormat="1" ht="12">
      <c r="B320" s="277"/>
      <c r="C320" s="278"/>
      <c r="D320" s="268" t="s">
        <v>199</v>
      </c>
      <c r="E320" s="279" t="s">
        <v>1</v>
      </c>
      <c r="F320" s="280" t="s">
        <v>1314</v>
      </c>
      <c r="G320" s="278"/>
      <c r="H320" s="281">
        <v>99.88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AT320" s="287" t="s">
        <v>199</v>
      </c>
      <c r="AU320" s="287" t="s">
        <v>85</v>
      </c>
      <c r="AV320" s="13" t="s">
        <v>85</v>
      </c>
      <c r="AW320" s="13" t="s">
        <v>31</v>
      </c>
      <c r="AX320" s="13" t="s">
        <v>76</v>
      </c>
      <c r="AY320" s="287" t="s">
        <v>190</v>
      </c>
    </row>
    <row r="321" spans="2:51" s="13" customFormat="1" ht="12">
      <c r="B321" s="277"/>
      <c r="C321" s="278"/>
      <c r="D321" s="268" t="s">
        <v>199</v>
      </c>
      <c r="E321" s="279" t="s">
        <v>1</v>
      </c>
      <c r="F321" s="280" t="s">
        <v>1315</v>
      </c>
      <c r="G321" s="278"/>
      <c r="H321" s="281">
        <v>103.16</v>
      </c>
      <c r="I321" s="282"/>
      <c r="J321" s="278"/>
      <c r="K321" s="278"/>
      <c r="L321" s="283"/>
      <c r="M321" s="284"/>
      <c r="N321" s="285"/>
      <c r="O321" s="285"/>
      <c r="P321" s="285"/>
      <c r="Q321" s="285"/>
      <c r="R321" s="285"/>
      <c r="S321" s="285"/>
      <c r="T321" s="286"/>
      <c r="AT321" s="287" t="s">
        <v>199</v>
      </c>
      <c r="AU321" s="287" t="s">
        <v>85</v>
      </c>
      <c r="AV321" s="13" t="s">
        <v>85</v>
      </c>
      <c r="AW321" s="13" t="s">
        <v>31</v>
      </c>
      <c r="AX321" s="13" t="s">
        <v>76</v>
      </c>
      <c r="AY321" s="287" t="s">
        <v>190</v>
      </c>
    </row>
    <row r="322" spans="2:51" s="15" customFormat="1" ht="12">
      <c r="B322" s="309"/>
      <c r="C322" s="310"/>
      <c r="D322" s="268" t="s">
        <v>199</v>
      </c>
      <c r="E322" s="311" t="s">
        <v>1</v>
      </c>
      <c r="F322" s="312" t="s">
        <v>247</v>
      </c>
      <c r="G322" s="310"/>
      <c r="H322" s="313">
        <v>203.04</v>
      </c>
      <c r="I322" s="314"/>
      <c r="J322" s="310"/>
      <c r="K322" s="310"/>
      <c r="L322" s="315"/>
      <c r="M322" s="316"/>
      <c r="N322" s="317"/>
      <c r="O322" s="317"/>
      <c r="P322" s="317"/>
      <c r="Q322" s="317"/>
      <c r="R322" s="317"/>
      <c r="S322" s="317"/>
      <c r="T322" s="318"/>
      <c r="AT322" s="319" t="s">
        <v>199</v>
      </c>
      <c r="AU322" s="319" t="s">
        <v>85</v>
      </c>
      <c r="AV322" s="15" t="s">
        <v>120</v>
      </c>
      <c r="AW322" s="15" t="s">
        <v>31</v>
      </c>
      <c r="AX322" s="15" t="s">
        <v>76</v>
      </c>
      <c r="AY322" s="319" t="s">
        <v>190</v>
      </c>
    </row>
    <row r="323" spans="2:51" s="13" customFormat="1" ht="12">
      <c r="B323" s="277"/>
      <c r="C323" s="278"/>
      <c r="D323" s="268" t="s">
        <v>199</v>
      </c>
      <c r="E323" s="279" t="s">
        <v>1</v>
      </c>
      <c r="F323" s="280" t="s">
        <v>1316</v>
      </c>
      <c r="G323" s="278"/>
      <c r="H323" s="281">
        <v>54.76</v>
      </c>
      <c r="I323" s="282"/>
      <c r="J323" s="278"/>
      <c r="K323" s="278"/>
      <c r="L323" s="283"/>
      <c r="M323" s="284"/>
      <c r="N323" s="285"/>
      <c r="O323" s="285"/>
      <c r="P323" s="285"/>
      <c r="Q323" s="285"/>
      <c r="R323" s="285"/>
      <c r="S323" s="285"/>
      <c r="T323" s="286"/>
      <c r="AT323" s="287" t="s">
        <v>199</v>
      </c>
      <c r="AU323" s="287" t="s">
        <v>85</v>
      </c>
      <c r="AV323" s="13" t="s">
        <v>85</v>
      </c>
      <c r="AW323" s="13" t="s">
        <v>31</v>
      </c>
      <c r="AX323" s="13" t="s">
        <v>76</v>
      </c>
      <c r="AY323" s="287" t="s">
        <v>190</v>
      </c>
    </row>
    <row r="324" spans="2:51" s="15" customFormat="1" ht="12">
      <c r="B324" s="309"/>
      <c r="C324" s="310"/>
      <c r="D324" s="268" t="s">
        <v>199</v>
      </c>
      <c r="E324" s="311" t="s">
        <v>1</v>
      </c>
      <c r="F324" s="312" t="s">
        <v>247</v>
      </c>
      <c r="G324" s="310"/>
      <c r="H324" s="313">
        <v>54.76</v>
      </c>
      <c r="I324" s="314"/>
      <c r="J324" s="310"/>
      <c r="K324" s="310"/>
      <c r="L324" s="315"/>
      <c r="M324" s="316"/>
      <c r="N324" s="317"/>
      <c r="O324" s="317"/>
      <c r="P324" s="317"/>
      <c r="Q324" s="317"/>
      <c r="R324" s="317"/>
      <c r="S324" s="317"/>
      <c r="T324" s="318"/>
      <c r="AT324" s="319" t="s">
        <v>199</v>
      </c>
      <c r="AU324" s="319" t="s">
        <v>85</v>
      </c>
      <c r="AV324" s="15" t="s">
        <v>120</v>
      </c>
      <c r="AW324" s="15" t="s">
        <v>31</v>
      </c>
      <c r="AX324" s="15" t="s">
        <v>76</v>
      </c>
      <c r="AY324" s="319" t="s">
        <v>190</v>
      </c>
    </row>
    <row r="325" spans="2:51" s="13" customFormat="1" ht="12">
      <c r="B325" s="277"/>
      <c r="C325" s="278"/>
      <c r="D325" s="268" t="s">
        <v>199</v>
      </c>
      <c r="E325" s="279" t="s">
        <v>1</v>
      </c>
      <c r="F325" s="280" t="s">
        <v>1317</v>
      </c>
      <c r="G325" s="278"/>
      <c r="H325" s="281">
        <v>184.82</v>
      </c>
      <c r="I325" s="282"/>
      <c r="J325" s="278"/>
      <c r="K325" s="278"/>
      <c r="L325" s="283"/>
      <c r="M325" s="284"/>
      <c r="N325" s="285"/>
      <c r="O325" s="285"/>
      <c r="P325" s="285"/>
      <c r="Q325" s="285"/>
      <c r="R325" s="285"/>
      <c r="S325" s="285"/>
      <c r="T325" s="286"/>
      <c r="AT325" s="287" t="s">
        <v>199</v>
      </c>
      <c r="AU325" s="287" t="s">
        <v>85</v>
      </c>
      <c r="AV325" s="13" t="s">
        <v>85</v>
      </c>
      <c r="AW325" s="13" t="s">
        <v>31</v>
      </c>
      <c r="AX325" s="13" t="s">
        <v>76</v>
      </c>
      <c r="AY325" s="287" t="s">
        <v>190</v>
      </c>
    </row>
    <row r="326" spans="2:51" s="13" customFormat="1" ht="12">
      <c r="B326" s="277"/>
      <c r="C326" s="278"/>
      <c r="D326" s="268" t="s">
        <v>199</v>
      </c>
      <c r="E326" s="279" t="s">
        <v>1</v>
      </c>
      <c r="F326" s="280" t="s">
        <v>1318</v>
      </c>
      <c r="G326" s="278"/>
      <c r="H326" s="281">
        <v>3.7</v>
      </c>
      <c r="I326" s="282"/>
      <c r="J326" s="278"/>
      <c r="K326" s="278"/>
      <c r="L326" s="283"/>
      <c r="M326" s="284"/>
      <c r="N326" s="285"/>
      <c r="O326" s="285"/>
      <c r="P326" s="285"/>
      <c r="Q326" s="285"/>
      <c r="R326" s="285"/>
      <c r="S326" s="285"/>
      <c r="T326" s="286"/>
      <c r="AT326" s="287" t="s">
        <v>199</v>
      </c>
      <c r="AU326" s="287" t="s">
        <v>85</v>
      </c>
      <c r="AV326" s="13" t="s">
        <v>85</v>
      </c>
      <c r="AW326" s="13" t="s">
        <v>31</v>
      </c>
      <c r="AX326" s="13" t="s">
        <v>76</v>
      </c>
      <c r="AY326" s="287" t="s">
        <v>190</v>
      </c>
    </row>
    <row r="327" spans="2:51" s="15" customFormat="1" ht="12">
      <c r="B327" s="309"/>
      <c r="C327" s="310"/>
      <c r="D327" s="268" t="s">
        <v>199</v>
      </c>
      <c r="E327" s="311" t="s">
        <v>1</v>
      </c>
      <c r="F327" s="312" t="s">
        <v>247</v>
      </c>
      <c r="G327" s="310"/>
      <c r="H327" s="313">
        <v>188.51999999999998</v>
      </c>
      <c r="I327" s="314"/>
      <c r="J327" s="310"/>
      <c r="K327" s="310"/>
      <c r="L327" s="315"/>
      <c r="M327" s="316"/>
      <c r="N327" s="317"/>
      <c r="O327" s="317"/>
      <c r="P327" s="317"/>
      <c r="Q327" s="317"/>
      <c r="R327" s="317"/>
      <c r="S327" s="317"/>
      <c r="T327" s="318"/>
      <c r="AT327" s="319" t="s">
        <v>199</v>
      </c>
      <c r="AU327" s="319" t="s">
        <v>85</v>
      </c>
      <c r="AV327" s="15" t="s">
        <v>120</v>
      </c>
      <c r="AW327" s="15" t="s">
        <v>31</v>
      </c>
      <c r="AX327" s="15" t="s">
        <v>76</v>
      </c>
      <c r="AY327" s="319" t="s">
        <v>190</v>
      </c>
    </row>
    <row r="328" spans="2:51" s="13" customFormat="1" ht="12">
      <c r="B328" s="277"/>
      <c r="C328" s="278"/>
      <c r="D328" s="268" t="s">
        <v>199</v>
      </c>
      <c r="E328" s="279" t="s">
        <v>1</v>
      </c>
      <c r="F328" s="280" t="s">
        <v>1319</v>
      </c>
      <c r="G328" s="278"/>
      <c r="H328" s="281">
        <v>15.3</v>
      </c>
      <c r="I328" s="282"/>
      <c r="J328" s="278"/>
      <c r="K328" s="278"/>
      <c r="L328" s="283"/>
      <c r="M328" s="284"/>
      <c r="N328" s="285"/>
      <c r="O328" s="285"/>
      <c r="P328" s="285"/>
      <c r="Q328" s="285"/>
      <c r="R328" s="285"/>
      <c r="S328" s="285"/>
      <c r="T328" s="286"/>
      <c r="AT328" s="287" t="s">
        <v>199</v>
      </c>
      <c r="AU328" s="287" t="s">
        <v>85</v>
      </c>
      <c r="AV328" s="13" t="s">
        <v>85</v>
      </c>
      <c r="AW328" s="13" t="s">
        <v>31</v>
      </c>
      <c r="AX328" s="13" t="s">
        <v>76</v>
      </c>
      <c r="AY328" s="287" t="s">
        <v>190</v>
      </c>
    </row>
    <row r="329" spans="2:51" s="15" customFormat="1" ht="12">
      <c r="B329" s="309"/>
      <c r="C329" s="310"/>
      <c r="D329" s="268" t="s">
        <v>199</v>
      </c>
      <c r="E329" s="311" t="s">
        <v>1</v>
      </c>
      <c r="F329" s="312" t="s">
        <v>247</v>
      </c>
      <c r="G329" s="310"/>
      <c r="H329" s="313">
        <v>15.3</v>
      </c>
      <c r="I329" s="314"/>
      <c r="J329" s="310"/>
      <c r="K329" s="310"/>
      <c r="L329" s="315"/>
      <c r="M329" s="316"/>
      <c r="N329" s="317"/>
      <c r="O329" s="317"/>
      <c r="P329" s="317"/>
      <c r="Q329" s="317"/>
      <c r="R329" s="317"/>
      <c r="S329" s="317"/>
      <c r="T329" s="318"/>
      <c r="AT329" s="319" t="s">
        <v>199</v>
      </c>
      <c r="AU329" s="319" t="s">
        <v>85</v>
      </c>
      <c r="AV329" s="15" t="s">
        <v>120</v>
      </c>
      <c r="AW329" s="15" t="s">
        <v>31</v>
      </c>
      <c r="AX329" s="15" t="s">
        <v>76</v>
      </c>
      <c r="AY329" s="319" t="s">
        <v>190</v>
      </c>
    </row>
    <row r="330" spans="2:51" s="14" customFormat="1" ht="12">
      <c r="B330" s="288"/>
      <c r="C330" s="289"/>
      <c r="D330" s="268" t="s">
        <v>199</v>
      </c>
      <c r="E330" s="290" t="s">
        <v>1</v>
      </c>
      <c r="F330" s="291" t="s">
        <v>205</v>
      </c>
      <c r="G330" s="289"/>
      <c r="H330" s="292">
        <v>461.62</v>
      </c>
      <c r="I330" s="293"/>
      <c r="J330" s="289"/>
      <c r="K330" s="289"/>
      <c r="L330" s="294"/>
      <c r="M330" s="295"/>
      <c r="N330" s="296"/>
      <c r="O330" s="296"/>
      <c r="P330" s="296"/>
      <c r="Q330" s="296"/>
      <c r="R330" s="296"/>
      <c r="S330" s="296"/>
      <c r="T330" s="297"/>
      <c r="AT330" s="298" t="s">
        <v>199</v>
      </c>
      <c r="AU330" s="298" t="s">
        <v>85</v>
      </c>
      <c r="AV330" s="14" t="s">
        <v>197</v>
      </c>
      <c r="AW330" s="14" t="s">
        <v>31</v>
      </c>
      <c r="AX330" s="14" t="s">
        <v>83</v>
      </c>
      <c r="AY330" s="298" t="s">
        <v>190</v>
      </c>
    </row>
    <row r="331" spans="2:65" s="1" customFormat="1" ht="16.5" customHeight="1">
      <c r="B331" s="40"/>
      <c r="C331" s="254" t="s">
        <v>365</v>
      </c>
      <c r="D331" s="254" t="s">
        <v>193</v>
      </c>
      <c r="E331" s="255" t="s">
        <v>1320</v>
      </c>
      <c r="F331" s="256" t="s">
        <v>1321</v>
      </c>
      <c r="G331" s="257" t="s">
        <v>196</v>
      </c>
      <c r="H331" s="258">
        <v>7.06</v>
      </c>
      <c r="I331" s="259"/>
      <c r="J331" s="260">
        <f>ROUND(I331*H331,2)</f>
        <v>0</v>
      </c>
      <c r="K331" s="256" t="s">
        <v>1</v>
      </c>
      <c r="L331" s="42"/>
      <c r="M331" s="261" t="s">
        <v>1</v>
      </c>
      <c r="N331" s="262" t="s">
        <v>41</v>
      </c>
      <c r="O331" s="88"/>
      <c r="P331" s="263">
        <f>O331*H331</f>
        <v>0</v>
      </c>
      <c r="Q331" s="263">
        <v>0</v>
      </c>
      <c r="R331" s="263">
        <f>Q331*H331</f>
        <v>0</v>
      </c>
      <c r="S331" s="263">
        <v>0</v>
      </c>
      <c r="T331" s="264">
        <f>S331*H331</f>
        <v>0</v>
      </c>
      <c r="AR331" s="265" t="s">
        <v>197</v>
      </c>
      <c r="AT331" s="265" t="s">
        <v>193</v>
      </c>
      <c r="AU331" s="265" t="s">
        <v>85</v>
      </c>
      <c r="AY331" s="17" t="s">
        <v>190</v>
      </c>
      <c r="BE331" s="149">
        <f>IF(N331="základní",J331,0)</f>
        <v>0</v>
      </c>
      <c r="BF331" s="149">
        <f>IF(N331="snížená",J331,0)</f>
        <v>0</v>
      </c>
      <c r="BG331" s="149">
        <f>IF(N331="zákl. přenesená",J331,0)</f>
        <v>0</v>
      </c>
      <c r="BH331" s="149">
        <f>IF(N331="sníž. přenesená",J331,0)</f>
        <v>0</v>
      </c>
      <c r="BI331" s="149">
        <f>IF(N331="nulová",J331,0)</f>
        <v>0</v>
      </c>
      <c r="BJ331" s="17" t="s">
        <v>83</v>
      </c>
      <c r="BK331" s="149">
        <f>ROUND(I331*H331,2)</f>
        <v>0</v>
      </c>
      <c r="BL331" s="17" t="s">
        <v>197</v>
      </c>
      <c r="BM331" s="265" t="s">
        <v>1322</v>
      </c>
    </row>
    <row r="332" spans="2:51" s="12" customFormat="1" ht="12">
      <c r="B332" s="266"/>
      <c r="C332" s="267"/>
      <c r="D332" s="268" t="s">
        <v>199</v>
      </c>
      <c r="E332" s="269" t="s">
        <v>1</v>
      </c>
      <c r="F332" s="270" t="s">
        <v>200</v>
      </c>
      <c r="G332" s="267"/>
      <c r="H332" s="269" t="s">
        <v>1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AT332" s="276" t="s">
        <v>199</v>
      </c>
      <c r="AU332" s="276" t="s">
        <v>85</v>
      </c>
      <c r="AV332" s="12" t="s">
        <v>83</v>
      </c>
      <c r="AW332" s="12" t="s">
        <v>31</v>
      </c>
      <c r="AX332" s="12" t="s">
        <v>76</v>
      </c>
      <c r="AY332" s="276" t="s">
        <v>190</v>
      </c>
    </row>
    <row r="333" spans="2:51" s="13" customFormat="1" ht="12">
      <c r="B333" s="277"/>
      <c r="C333" s="278"/>
      <c r="D333" s="268" t="s">
        <v>199</v>
      </c>
      <c r="E333" s="279" t="s">
        <v>1</v>
      </c>
      <c r="F333" s="280" t="s">
        <v>1323</v>
      </c>
      <c r="G333" s="278"/>
      <c r="H333" s="281">
        <v>10.26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AT333" s="287" t="s">
        <v>199</v>
      </c>
      <c r="AU333" s="287" t="s">
        <v>85</v>
      </c>
      <c r="AV333" s="13" t="s">
        <v>85</v>
      </c>
      <c r="AW333" s="13" t="s">
        <v>31</v>
      </c>
      <c r="AX333" s="13" t="s">
        <v>76</v>
      </c>
      <c r="AY333" s="287" t="s">
        <v>190</v>
      </c>
    </row>
    <row r="334" spans="2:51" s="13" customFormat="1" ht="12">
      <c r="B334" s="277"/>
      <c r="C334" s="278"/>
      <c r="D334" s="268" t="s">
        <v>199</v>
      </c>
      <c r="E334" s="279" t="s">
        <v>1</v>
      </c>
      <c r="F334" s="280" t="s">
        <v>1324</v>
      </c>
      <c r="G334" s="278"/>
      <c r="H334" s="281">
        <v>-3.2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AT334" s="287" t="s">
        <v>199</v>
      </c>
      <c r="AU334" s="287" t="s">
        <v>85</v>
      </c>
      <c r="AV334" s="13" t="s">
        <v>85</v>
      </c>
      <c r="AW334" s="13" t="s">
        <v>31</v>
      </c>
      <c r="AX334" s="13" t="s">
        <v>76</v>
      </c>
      <c r="AY334" s="287" t="s">
        <v>190</v>
      </c>
    </row>
    <row r="335" spans="2:51" s="14" customFormat="1" ht="12">
      <c r="B335" s="288"/>
      <c r="C335" s="289"/>
      <c r="D335" s="268" t="s">
        <v>199</v>
      </c>
      <c r="E335" s="290" t="s">
        <v>1</v>
      </c>
      <c r="F335" s="291" t="s">
        <v>205</v>
      </c>
      <c r="G335" s="289"/>
      <c r="H335" s="292">
        <v>7.06</v>
      </c>
      <c r="I335" s="293"/>
      <c r="J335" s="289"/>
      <c r="K335" s="289"/>
      <c r="L335" s="294"/>
      <c r="M335" s="295"/>
      <c r="N335" s="296"/>
      <c r="O335" s="296"/>
      <c r="P335" s="296"/>
      <c r="Q335" s="296"/>
      <c r="R335" s="296"/>
      <c r="S335" s="296"/>
      <c r="T335" s="297"/>
      <c r="AT335" s="298" t="s">
        <v>199</v>
      </c>
      <c r="AU335" s="298" t="s">
        <v>85</v>
      </c>
      <c r="AV335" s="14" t="s">
        <v>197</v>
      </c>
      <c r="AW335" s="14" t="s">
        <v>31</v>
      </c>
      <c r="AX335" s="14" t="s">
        <v>83</v>
      </c>
      <c r="AY335" s="298" t="s">
        <v>190</v>
      </c>
    </row>
    <row r="336" spans="2:65" s="1" customFormat="1" ht="24" customHeight="1">
      <c r="B336" s="40"/>
      <c r="C336" s="254" t="s">
        <v>624</v>
      </c>
      <c r="D336" s="254" t="s">
        <v>193</v>
      </c>
      <c r="E336" s="255" t="s">
        <v>1325</v>
      </c>
      <c r="F336" s="256" t="s">
        <v>1326</v>
      </c>
      <c r="G336" s="257" t="s">
        <v>273</v>
      </c>
      <c r="H336" s="258">
        <v>0.8</v>
      </c>
      <c r="I336" s="259"/>
      <c r="J336" s="260">
        <f>ROUND(I336*H336,2)</f>
        <v>0</v>
      </c>
      <c r="K336" s="256" t="s">
        <v>1</v>
      </c>
      <c r="L336" s="42"/>
      <c r="M336" s="261" t="s">
        <v>1</v>
      </c>
      <c r="N336" s="262" t="s">
        <v>41</v>
      </c>
      <c r="O336" s="88"/>
      <c r="P336" s="263">
        <f>O336*H336</f>
        <v>0</v>
      </c>
      <c r="Q336" s="263">
        <v>0</v>
      </c>
      <c r="R336" s="263">
        <f>Q336*H336</f>
        <v>0</v>
      </c>
      <c r="S336" s="263">
        <v>0</v>
      </c>
      <c r="T336" s="264">
        <f>S336*H336</f>
        <v>0</v>
      </c>
      <c r="AR336" s="265" t="s">
        <v>197</v>
      </c>
      <c r="AT336" s="265" t="s">
        <v>193</v>
      </c>
      <c r="AU336" s="265" t="s">
        <v>85</v>
      </c>
      <c r="AY336" s="17" t="s">
        <v>190</v>
      </c>
      <c r="BE336" s="149">
        <f>IF(N336="základní",J336,0)</f>
        <v>0</v>
      </c>
      <c r="BF336" s="149">
        <f>IF(N336="snížená",J336,0)</f>
        <v>0</v>
      </c>
      <c r="BG336" s="149">
        <f>IF(N336="zákl. přenesená",J336,0)</f>
        <v>0</v>
      </c>
      <c r="BH336" s="149">
        <f>IF(N336="sníž. přenesená",J336,0)</f>
        <v>0</v>
      </c>
      <c r="BI336" s="149">
        <f>IF(N336="nulová",J336,0)</f>
        <v>0</v>
      </c>
      <c r="BJ336" s="17" t="s">
        <v>83</v>
      </c>
      <c r="BK336" s="149">
        <f>ROUND(I336*H336,2)</f>
        <v>0</v>
      </c>
      <c r="BL336" s="17" t="s">
        <v>197</v>
      </c>
      <c r="BM336" s="265" t="s">
        <v>1327</v>
      </c>
    </row>
    <row r="337" spans="2:51" s="12" customFormat="1" ht="12">
      <c r="B337" s="266"/>
      <c r="C337" s="267"/>
      <c r="D337" s="268" t="s">
        <v>199</v>
      </c>
      <c r="E337" s="269" t="s">
        <v>1</v>
      </c>
      <c r="F337" s="270" t="s">
        <v>1298</v>
      </c>
      <c r="G337" s="267"/>
      <c r="H337" s="269" t="s">
        <v>1</v>
      </c>
      <c r="I337" s="271"/>
      <c r="J337" s="267"/>
      <c r="K337" s="267"/>
      <c r="L337" s="272"/>
      <c r="M337" s="273"/>
      <c r="N337" s="274"/>
      <c r="O337" s="274"/>
      <c r="P337" s="274"/>
      <c r="Q337" s="274"/>
      <c r="R337" s="274"/>
      <c r="S337" s="274"/>
      <c r="T337" s="275"/>
      <c r="AT337" s="276" t="s">
        <v>199</v>
      </c>
      <c r="AU337" s="276" t="s">
        <v>85</v>
      </c>
      <c r="AV337" s="12" t="s">
        <v>83</v>
      </c>
      <c r="AW337" s="12" t="s">
        <v>31</v>
      </c>
      <c r="AX337" s="12" t="s">
        <v>76</v>
      </c>
      <c r="AY337" s="276" t="s">
        <v>190</v>
      </c>
    </row>
    <row r="338" spans="2:51" s="13" customFormat="1" ht="12">
      <c r="B338" s="277"/>
      <c r="C338" s="278"/>
      <c r="D338" s="268" t="s">
        <v>199</v>
      </c>
      <c r="E338" s="279" t="s">
        <v>1</v>
      </c>
      <c r="F338" s="280" t="s">
        <v>1328</v>
      </c>
      <c r="G338" s="278"/>
      <c r="H338" s="281">
        <v>0.8</v>
      </c>
      <c r="I338" s="282"/>
      <c r="J338" s="278"/>
      <c r="K338" s="278"/>
      <c r="L338" s="283"/>
      <c r="M338" s="284"/>
      <c r="N338" s="285"/>
      <c r="O338" s="285"/>
      <c r="P338" s="285"/>
      <c r="Q338" s="285"/>
      <c r="R338" s="285"/>
      <c r="S338" s="285"/>
      <c r="T338" s="286"/>
      <c r="AT338" s="287" t="s">
        <v>199</v>
      </c>
      <c r="AU338" s="287" t="s">
        <v>85</v>
      </c>
      <c r="AV338" s="13" t="s">
        <v>85</v>
      </c>
      <c r="AW338" s="13" t="s">
        <v>31</v>
      </c>
      <c r="AX338" s="13" t="s">
        <v>76</v>
      </c>
      <c r="AY338" s="287" t="s">
        <v>190</v>
      </c>
    </row>
    <row r="339" spans="2:51" s="14" customFormat="1" ht="12">
      <c r="B339" s="288"/>
      <c r="C339" s="289"/>
      <c r="D339" s="268" t="s">
        <v>199</v>
      </c>
      <c r="E339" s="290" t="s">
        <v>1</v>
      </c>
      <c r="F339" s="291" t="s">
        <v>205</v>
      </c>
      <c r="G339" s="289"/>
      <c r="H339" s="292">
        <v>0.8</v>
      </c>
      <c r="I339" s="293"/>
      <c r="J339" s="289"/>
      <c r="K339" s="289"/>
      <c r="L339" s="294"/>
      <c r="M339" s="295"/>
      <c r="N339" s="296"/>
      <c r="O339" s="296"/>
      <c r="P339" s="296"/>
      <c r="Q339" s="296"/>
      <c r="R339" s="296"/>
      <c r="S339" s="296"/>
      <c r="T339" s="297"/>
      <c r="AT339" s="298" t="s">
        <v>199</v>
      </c>
      <c r="AU339" s="298" t="s">
        <v>85</v>
      </c>
      <c r="AV339" s="14" t="s">
        <v>197</v>
      </c>
      <c r="AW339" s="14" t="s">
        <v>31</v>
      </c>
      <c r="AX339" s="14" t="s">
        <v>83</v>
      </c>
      <c r="AY339" s="298" t="s">
        <v>190</v>
      </c>
    </row>
    <row r="340" spans="2:65" s="1" customFormat="1" ht="16.5" customHeight="1">
      <c r="B340" s="40"/>
      <c r="C340" s="254" t="s">
        <v>372</v>
      </c>
      <c r="D340" s="254" t="s">
        <v>193</v>
      </c>
      <c r="E340" s="255" t="s">
        <v>1329</v>
      </c>
      <c r="F340" s="256" t="s">
        <v>1330</v>
      </c>
      <c r="G340" s="257" t="s">
        <v>196</v>
      </c>
      <c r="H340" s="258">
        <v>509.42</v>
      </c>
      <c r="I340" s="259"/>
      <c r="J340" s="260">
        <f>ROUND(I340*H340,2)</f>
        <v>0</v>
      </c>
      <c r="K340" s="256" t="s">
        <v>1</v>
      </c>
      <c r="L340" s="42"/>
      <c r="M340" s="261" t="s">
        <v>1</v>
      </c>
      <c r="N340" s="262" t="s">
        <v>41</v>
      </c>
      <c r="O340" s="88"/>
      <c r="P340" s="263">
        <f>O340*H340</f>
        <v>0</v>
      </c>
      <c r="Q340" s="263">
        <v>0</v>
      </c>
      <c r="R340" s="263">
        <f>Q340*H340</f>
        <v>0</v>
      </c>
      <c r="S340" s="263">
        <v>0</v>
      </c>
      <c r="T340" s="264">
        <f>S340*H340</f>
        <v>0</v>
      </c>
      <c r="AR340" s="265" t="s">
        <v>197</v>
      </c>
      <c r="AT340" s="265" t="s">
        <v>193</v>
      </c>
      <c r="AU340" s="265" t="s">
        <v>85</v>
      </c>
      <c r="AY340" s="17" t="s">
        <v>190</v>
      </c>
      <c r="BE340" s="149">
        <f>IF(N340="základní",J340,0)</f>
        <v>0</v>
      </c>
      <c r="BF340" s="149">
        <f>IF(N340="snížená",J340,0)</f>
        <v>0</v>
      </c>
      <c r="BG340" s="149">
        <f>IF(N340="zákl. přenesená",J340,0)</f>
        <v>0</v>
      </c>
      <c r="BH340" s="149">
        <f>IF(N340="sníž. přenesená",J340,0)</f>
        <v>0</v>
      </c>
      <c r="BI340" s="149">
        <f>IF(N340="nulová",J340,0)</f>
        <v>0</v>
      </c>
      <c r="BJ340" s="17" t="s">
        <v>83</v>
      </c>
      <c r="BK340" s="149">
        <f>ROUND(I340*H340,2)</f>
        <v>0</v>
      </c>
      <c r="BL340" s="17" t="s">
        <v>197</v>
      </c>
      <c r="BM340" s="265" t="s">
        <v>1331</v>
      </c>
    </row>
    <row r="341" spans="2:65" s="1" customFormat="1" ht="24" customHeight="1">
      <c r="B341" s="40"/>
      <c r="C341" s="254" t="s">
        <v>631</v>
      </c>
      <c r="D341" s="254" t="s">
        <v>193</v>
      </c>
      <c r="E341" s="255" t="s">
        <v>1332</v>
      </c>
      <c r="F341" s="256" t="s">
        <v>1333</v>
      </c>
      <c r="G341" s="257" t="s">
        <v>196</v>
      </c>
      <c r="H341" s="258">
        <v>6.4</v>
      </c>
      <c r="I341" s="259"/>
      <c r="J341" s="260">
        <f>ROUND(I341*H341,2)</f>
        <v>0</v>
      </c>
      <c r="K341" s="256" t="s">
        <v>1</v>
      </c>
      <c r="L341" s="42"/>
      <c r="M341" s="261" t="s">
        <v>1</v>
      </c>
      <c r="N341" s="262" t="s">
        <v>41</v>
      </c>
      <c r="O341" s="88"/>
      <c r="P341" s="263">
        <f>O341*H341</f>
        <v>0</v>
      </c>
      <c r="Q341" s="263">
        <v>0</v>
      </c>
      <c r="R341" s="263">
        <f>Q341*H341</f>
        <v>0</v>
      </c>
      <c r="S341" s="263">
        <v>0</v>
      </c>
      <c r="T341" s="264">
        <f>S341*H341</f>
        <v>0</v>
      </c>
      <c r="AR341" s="265" t="s">
        <v>197</v>
      </c>
      <c r="AT341" s="265" t="s">
        <v>193</v>
      </c>
      <c r="AU341" s="265" t="s">
        <v>85</v>
      </c>
      <c r="AY341" s="17" t="s">
        <v>190</v>
      </c>
      <c r="BE341" s="149">
        <f>IF(N341="základní",J341,0)</f>
        <v>0</v>
      </c>
      <c r="BF341" s="149">
        <f>IF(N341="snížená",J341,0)</f>
        <v>0</v>
      </c>
      <c r="BG341" s="149">
        <f>IF(N341="zákl. přenesená",J341,0)</f>
        <v>0</v>
      </c>
      <c r="BH341" s="149">
        <f>IF(N341="sníž. přenesená",J341,0)</f>
        <v>0</v>
      </c>
      <c r="BI341" s="149">
        <f>IF(N341="nulová",J341,0)</f>
        <v>0</v>
      </c>
      <c r="BJ341" s="17" t="s">
        <v>83</v>
      </c>
      <c r="BK341" s="149">
        <f>ROUND(I341*H341,2)</f>
        <v>0</v>
      </c>
      <c r="BL341" s="17" t="s">
        <v>197</v>
      </c>
      <c r="BM341" s="265" t="s">
        <v>1334</v>
      </c>
    </row>
    <row r="342" spans="2:51" s="12" customFormat="1" ht="12">
      <c r="B342" s="266"/>
      <c r="C342" s="267"/>
      <c r="D342" s="268" t="s">
        <v>199</v>
      </c>
      <c r="E342" s="269" t="s">
        <v>1</v>
      </c>
      <c r="F342" s="270" t="s">
        <v>200</v>
      </c>
      <c r="G342" s="267"/>
      <c r="H342" s="269" t="s">
        <v>1</v>
      </c>
      <c r="I342" s="271"/>
      <c r="J342" s="267"/>
      <c r="K342" s="267"/>
      <c r="L342" s="272"/>
      <c r="M342" s="273"/>
      <c r="N342" s="274"/>
      <c r="O342" s="274"/>
      <c r="P342" s="274"/>
      <c r="Q342" s="274"/>
      <c r="R342" s="274"/>
      <c r="S342" s="274"/>
      <c r="T342" s="275"/>
      <c r="AT342" s="276" t="s">
        <v>199</v>
      </c>
      <c r="AU342" s="276" t="s">
        <v>85</v>
      </c>
      <c r="AV342" s="12" t="s">
        <v>83</v>
      </c>
      <c r="AW342" s="12" t="s">
        <v>31</v>
      </c>
      <c r="AX342" s="12" t="s">
        <v>76</v>
      </c>
      <c r="AY342" s="276" t="s">
        <v>190</v>
      </c>
    </row>
    <row r="343" spans="2:51" s="13" customFormat="1" ht="12">
      <c r="B343" s="277"/>
      <c r="C343" s="278"/>
      <c r="D343" s="268" t="s">
        <v>199</v>
      </c>
      <c r="E343" s="279" t="s">
        <v>1</v>
      </c>
      <c r="F343" s="280" t="s">
        <v>1335</v>
      </c>
      <c r="G343" s="278"/>
      <c r="H343" s="281">
        <v>3.2</v>
      </c>
      <c r="I343" s="282"/>
      <c r="J343" s="278"/>
      <c r="K343" s="278"/>
      <c r="L343" s="283"/>
      <c r="M343" s="284"/>
      <c r="N343" s="285"/>
      <c r="O343" s="285"/>
      <c r="P343" s="285"/>
      <c r="Q343" s="285"/>
      <c r="R343" s="285"/>
      <c r="S343" s="285"/>
      <c r="T343" s="286"/>
      <c r="AT343" s="287" t="s">
        <v>199</v>
      </c>
      <c r="AU343" s="287" t="s">
        <v>85</v>
      </c>
      <c r="AV343" s="13" t="s">
        <v>85</v>
      </c>
      <c r="AW343" s="13" t="s">
        <v>31</v>
      </c>
      <c r="AX343" s="13" t="s">
        <v>76</v>
      </c>
      <c r="AY343" s="287" t="s">
        <v>190</v>
      </c>
    </row>
    <row r="344" spans="2:51" s="12" customFormat="1" ht="12">
      <c r="B344" s="266"/>
      <c r="C344" s="267"/>
      <c r="D344" s="268" t="s">
        <v>199</v>
      </c>
      <c r="E344" s="269" t="s">
        <v>1</v>
      </c>
      <c r="F344" s="270" t="s">
        <v>203</v>
      </c>
      <c r="G344" s="267"/>
      <c r="H344" s="269" t="s">
        <v>1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AT344" s="276" t="s">
        <v>199</v>
      </c>
      <c r="AU344" s="276" t="s">
        <v>85</v>
      </c>
      <c r="AV344" s="12" t="s">
        <v>83</v>
      </c>
      <c r="AW344" s="12" t="s">
        <v>31</v>
      </c>
      <c r="AX344" s="12" t="s">
        <v>76</v>
      </c>
      <c r="AY344" s="276" t="s">
        <v>190</v>
      </c>
    </row>
    <row r="345" spans="2:51" s="13" customFormat="1" ht="12">
      <c r="B345" s="277"/>
      <c r="C345" s="278"/>
      <c r="D345" s="268" t="s">
        <v>199</v>
      </c>
      <c r="E345" s="279" t="s">
        <v>1</v>
      </c>
      <c r="F345" s="280" t="s">
        <v>1335</v>
      </c>
      <c r="G345" s="278"/>
      <c r="H345" s="281">
        <v>3.2</v>
      </c>
      <c r="I345" s="282"/>
      <c r="J345" s="278"/>
      <c r="K345" s="278"/>
      <c r="L345" s="283"/>
      <c r="M345" s="284"/>
      <c r="N345" s="285"/>
      <c r="O345" s="285"/>
      <c r="P345" s="285"/>
      <c r="Q345" s="285"/>
      <c r="R345" s="285"/>
      <c r="S345" s="285"/>
      <c r="T345" s="286"/>
      <c r="AT345" s="287" t="s">
        <v>199</v>
      </c>
      <c r="AU345" s="287" t="s">
        <v>85</v>
      </c>
      <c r="AV345" s="13" t="s">
        <v>85</v>
      </c>
      <c r="AW345" s="13" t="s">
        <v>31</v>
      </c>
      <c r="AX345" s="13" t="s">
        <v>76</v>
      </c>
      <c r="AY345" s="287" t="s">
        <v>190</v>
      </c>
    </row>
    <row r="346" spans="2:51" s="14" customFormat="1" ht="12">
      <c r="B346" s="288"/>
      <c r="C346" s="289"/>
      <c r="D346" s="268" t="s">
        <v>199</v>
      </c>
      <c r="E346" s="290" t="s">
        <v>1</v>
      </c>
      <c r="F346" s="291" t="s">
        <v>205</v>
      </c>
      <c r="G346" s="289"/>
      <c r="H346" s="292">
        <v>6.4</v>
      </c>
      <c r="I346" s="293"/>
      <c r="J346" s="289"/>
      <c r="K346" s="289"/>
      <c r="L346" s="294"/>
      <c r="M346" s="295"/>
      <c r="N346" s="296"/>
      <c r="O346" s="296"/>
      <c r="P346" s="296"/>
      <c r="Q346" s="296"/>
      <c r="R346" s="296"/>
      <c r="S346" s="296"/>
      <c r="T346" s="297"/>
      <c r="AT346" s="298" t="s">
        <v>199</v>
      </c>
      <c r="AU346" s="298" t="s">
        <v>85</v>
      </c>
      <c r="AV346" s="14" t="s">
        <v>197</v>
      </c>
      <c r="AW346" s="14" t="s">
        <v>31</v>
      </c>
      <c r="AX346" s="14" t="s">
        <v>83</v>
      </c>
      <c r="AY346" s="298" t="s">
        <v>190</v>
      </c>
    </row>
    <row r="347" spans="2:65" s="1" customFormat="1" ht="24" customHeight="1">
      <c r="B347" s="40"/>
      <c r="C347" s="254" t="s">
        <v>379</v>
      </c>
      <c r="D347" s="254" t="s">
        <v>193</v>
      </c>
      <c r="E347" s="255" t="s">
        <v>1336</v>
      </c>
      <c r="F347" s="256" t="s">
        <v>1337</v>
      </c>
      <c r="G347" s="257" t="s">
        <v>267</v>
      </c>
      <c r="H347" s="258">
        <v>2</v>
      </c>
      <c r="I347" s="259"/>
      <c r="J347" s="260">
        <f>ROUND(I347*H347,2)</f>
        <v>0</v>
      </c>
      <c r="K347" s="256" t="s">
        <v>1</v>
      </c>
      <c r="L347" s="42"/>
      <c r="M347" s="261" t="s">
        <v>1</v>
      </c>
      <c r="N347" s="262" t="s">
        <v>41</v>
      </c>
      <c r="O347" s="88"/>
      <c r="P347" s="263">
        <f>O347*H347</f>
        <v>0</v>
      </c>
      <c r="Q347" s="263">
        <v>0</v>
      </c>
      <c r="R347" s="263">
        <f>Q347*H347</f>
        <v>0</v>
      </c>
      <c r="S347" s="263">
        <v>0</v>
      </c>
      <c r="T347" s="264">
        <f>S347*H347</f>
        <v>0</v>
      </c>
      <c r="AR347" s="265" t="s">
        <v>197</v>
      </c>
      <c r="AT347" s="265" t="s">
        <v>193</v>
      </c>
      <c r="AU347" s="265" t="s">
        <v>85</v>
      </c>
      <c r="AY347" s="17" t="s">
        <v>190</v>
      </c>
      <c r="BE347" s="149">
        <f>IF(N347="základní",J347,0)</f>
        <v>0</v>
      </c>
      <c r="BF347" s="149">
        <f>IF(N347="snížená",J347,0)</f>
        <v>0</v>
      </c>
      <c r="BG347" s="149">
        <f>IF(N347="zákl. přenesená",J347,0)</f>
        <v>0</v>
      </c>
      <c r="BH347" s="149">
        <f>IF(N347="sníž. přenesená",J347,0)</f>
        <v>0</v>
      </c>
      <c r="BI347" s="149">
        <f>IF(N347="nulová",J347,0)</f>
        <v>0</v>
      </c>
      <c r="BJ347" s="17" t="s">
        <v>83</v>
      </c>
      <c r="BK347" s="149">
        <f>ROUND(I347*H347,2)</f>
        <v>0</v>
      </c>
      <c r="BL347" s="17" t="s">
        <v>197</v>
      </c>
      <c r="BM347" s="265" t="s">
        <v>1338</v>
      </c>
    </row>
    <row r="348" spans="2:51" s="12" customFormat="1" ht="12">
      <c r="B348" s="266"/>
      <c r="C348" s="267"/>
      <c r="D348" s="268" t="s">
        <v>199</v>
      </c>
      <c r="E348" s="269" t="s">
        <v>1</v>
      </c>
      <c r="F348" s="270" t="s">
        <v>269</v>
      </c>
      <c r="G348" s="267"/>
      <c r="H348" s="269" t="s">
        <v>1</v>
      </c>
      <c r="I348" s="271"/>
      <c r="J348" s="267"/>
      <c r="K348" s="267"/>
      <c r="L348" s="272"/>
      <c r="M348" s="273"/>
      <c r="N348" s="274"/>
      <c r="O348" s="274"/>
      <c r="P348" s="274"/>
      <c r="Q348" s="274"/>
      <c r="R348" s="274"/>
      <c r="S348" s="274"/>
      <c r="T348" s="275"/>
      <c r="AT348" s="276" t="s">
        <v>199</v>
      </c>
      <c r="AU348" s="276" t="s">
        <v>85</v>
      </c>
      <c r="AV348" s="12" t="s">
        <v>83</v>
      </c>
      <c r="AW348" s="12" t="s">
        <v>31</v>
      </c>
      <c r="AX348" s="12" t="s">
        <v>76</v>
      </c>
      <c r="AY348" s="276" t="s">
        <v>190</v>
      </c>
    </row>
    <row r="349" spans="2:51" s="13" customFormat="1" ht="12">
      <c r="B349" s="277"/>
      <c r="C349" s="278"/>
      <c r="D349" s="268" t="s">
        <v>199</v>
      </c>
      <c r="E349" s="279" t="s">
        <v>1</v>
      </c>
      <c r="F349" s="280" t="s">
        <v>85</v>
      </c>
      <c r="G349" s="278"/>
      <c r="H349" s="281">
        <v>2</v>
      </c>
      <c r="I349" s="282"/>
      <c r="J349" s="278"/>
      <c r="K349" s="278"/>
      <c r="L349" s="283"/>
      <c r="M349" s="284"/>
      <c r="N349" s="285"/>
      <c r="O349" s="285"/>
      <c r="P349" s="285"/>
      <c r="Q349" s="285"/>
      <c r="R349" s="285"/>
      <c r="S349" s="285"/>
      <c r="T349" s="286"/>
      <c r="AT349" s="287" t="s">
        <v>199</v>
      </c>
      <c r="AU349" s="287" t="s">
        <v>85</v>
      </c>
      <c r="AV349" s="13" t="s">
        <v>85</v>
      </c>
      <c r="AW349" s="13" t="s">
        <v>31</v>
      </c>
      <c r="AX349" s="13" t="s">
        <v>76</v>
      </c>
      <c r="AY349" s="287" t="s">
        <v>190</v>
      </c>
    </row>
    <row r="350" spans="2:51" s="14" customFormat="1" ht="12">
      <c r="B350" s="288"/>
      <c r="C350" s="289"/>
      <c r="D350" s="268" t="s">
        <v>199</v>
      </c>
      <c r="E350" s="290" t="s">
        <v>1</v>
      </c>
      <c r="F350" s="291" t="s">
        <v>205</v>
      </c>
      <c r="G350" s="289"/>
      <c r="H350" s="292">
        <v>2</v>
      </c>
      <c r="I350" s="293"/>
      <c r="J350" s="289"/>
      <c r="K350" s="289"/>
      <c r="L350" s="294"/>
      <c r="M350" s="295"/>
      <c r="N350" s="296"/>
      <c r="O350" s="296"/>
      <c r="P350" s="296"/>
      <c r="Q350" s="296"/>
      <c r="R350" s="296"/>
      <c r="S350" s="296"/>
      <c r="T350" s="297"/>
      <c r="AT350" s="298" t="s">
        <v>199</v>
      </c>
      <c r="AU350" s="298" t="s">
        <v>85</v>
      </c>
      <c r="AV350" s="14" t="s">
        <v>197</v>
      </c>
      <c r="AW350" s="14" t="s">
        <v>31</v>
      </c>
      <c r="AX350" s="14" t="s">
        <v>83</v>
      </c>
      <c r="AY350" s="298" t="s">
        <v>190</v>
      </c>
    </row>
    <row r="351" spans="2:65" s="1" customFormat="1" ht="24" customHeight="1">
      <c r="B351" s="40"/>
      <c r="C351" s="254" t="s">
        <v>362</v>
      </c>
      <c r="D351" s="254" t="s">
        <v>193</v>
      </c>
      <c r="E351" s="255" t="s">
        <v>1339</v>
      </c>
      <c r="F351" s="256" t="s">
        <v>1340</v>
      </c>
      <c r="G351" s="257" t="s">
        <v>267</v>
      </c>
      <c r="H351" s="258">
        <v>2</v>
      </c>
      <c r="I351" s="259"/>
      <c r="J351" s="260">
        <f>ROUND(I351*H351,2)</f>
        <v>0</v>
      </c>
      <c r="K351" s="256" t="s">
        <v>1</v>
      </c>
      <c r="L351" s="42"/>
      <c r="M351" s="261" t="s">
        <v>1</v>
      </c>
      <c r="N351" s="262" t="s">
        <v>41</v>
      </c>
      <c r="O351" s="88"/>
      <c r="P351" s="263">
        <f>O351*H351</f>
        <v>0</v>
      </c>
      <c r="Q351" s="263">
        <v>0</v>
      </c>
      <c r="R351" s="263">
        <f>Q351*H351</f>
        <v>0</v>
      </c>
      <c r="S351" s="263">
        <v>0</v>
      </c>
      <c r="T351" s="264">
        <f>S351*H351</f>
        <v>0</v>
      </c>
      <c r="AR351" s="265" t="s">
        <v>197</v>
      </c>
      <c r="AT351" s="265" t="s">
        <v>193</v>
      </c>
      <c r="AU351" s="265" t="s">
        <v>85</v>
      </c>
      <c r="AY351" s="17" t="s">
        <v>190</v>
      </c>
      <c r="BE351" s="149">
        <f>IF(N351="základní",J351,0)</f>
        <v>0</v>
      </c>
      <c r="BF351" s="149">
        <f>IF(N351="snížená",J351,0)</f>
        <v>0</v>
      </c>
      <c r="BG351" s="149">
        <f>IF(N351="zákl. přenesená",J351,0)</f>
        <v>0</v>
      </c>
      <c r="BH351" s="149">
        <f>IF(N351="sníž. přenesená",J351,0)</f>
        <v>0</v>
      </c>
      <c r="BI351" s="149">
        <f>IF(N351="nulová",J351,0)</f>
        <v>0</v>
      </c>
      <c r="BJ351" s="17" t="s">
        <v>83</v>
      </c>
      <c r="BK351" s="149">
        <f>ROUND(I351*H351,2)</f>
        <v>0</v>
      </c>
      <c r="BL351" s="17" t="s">
        <v>197</v>
      </c>
      <c r="BM351" s="265" t="s">
        <v>1341</v>
      </c>
    </row>
    <row r="352" spans="2:51" s="12" customFormat="1" ht="12">
      <c r="B352" s="266"/>
      <c r="C352" s="267"/>
      <c r="D352" s="268" t="s">
        <v>199</v>
      </c>
      <c r="E352" s="269" t="s">
        <v>1</v>
      </c>
      <c r="F352" s="270" t="s">
        <v>1225</v>
      </c>
      <c r="G352" s="267"/>
      <c r="H352" s="269" t="s">
        <v>1</v>
      </c>
      <c r="I352" s="271"/>
      <c r="J352" s="267"/>
      <c r="K352" s="267"/>
      <c r="L352" s="272"/>
      <c r="M352" s="273"/>
      <c r="N352" s="274"/>
      <c r="O352" s="274"/>
      <c r="P352" s="274"/>
      <c r="Q352" s="274"/>
      <c r="R352" s="274"/>
      <c r="S352" s="274"/>
      <c r="T352" s="275"/>
      <c r="AT352" s="276" t="s">
        <v>199</v>
      </c>
      <c r="AU352" s="276" t="s">
        <v>85</v>
      </c>
      <c r="AV352" s="12" t="s">
        <v>83</v>
      </c>
      <c r="AW352" s="12" t="s">
        <v>31</v>
      </c>
      <c r="AX352" s="12" t="s">
        <v>76</v>
      </c>
      <c r="AY352" s="276" t="s">
        <v>190</v>
      </c>
    </row>
    <row r="353" spans="2:51" s="13" customFormat="1" ht="12">
      <c r="B353" s="277"/>
      <c r="C353" s="278"/>
      <c r="D353" s="268" t="s">
        <v>199</v>
      </c>
      <c r="E353" s="279" t="s">
        <v>1</v>
      </c>
      <c r="F353" s="280" t="s">
        <v>85</v>
      </c>
      <c r="G353" s="278"/>
      <c r="H353" s="281">
        <v>2</v>
      </c>
      <c r="I353" s="282"/>
      <c r="J353" s="278"/>
      <c r="K353" s="278"/>
      <c r="L353" s="283"/>
      <c r="M353" s="284"/>
      <c r="N353" s="285"/>
      <c r="O353" s="285"/>
      <c r="P353" s="285"/>
      <c r="Q353" s="285"/>
      <c r="R353" s="285"/>
      <c r="S353" s="285"/>
      <c r="T353" s="286"/>
      <c r="AT353" s="287" t="s">
        <v>199</v>
      </c>
      <c r="AU353" s="287" t="s">
        <v>85</v>
      </c>
      <c r="AV353" s="13" t="s">
        <v>85</v>
      </c>
      <c r="AW353" s="13" t="s">
        <v>31</v>
      </c>
      <c r="AX353" s="13" t="s">
        <v>76</v>
      </c>
      <c r="AY353" s="287" t="s">
        <v>190</v>
      </c>
    </row>
    <row r="354" spans="2:51" s="14" customFormat="1" ht="12">
      <c r="B354" s="288"/>
      <c r="C354" s="289"/>
      <c r="D354" s="268" t="s">
        <v>199</v>
      </c>
      <c r="E354" s="290" t="s">
        <v>1</v>
      </c>
      <c r="F354" s="291" t="s">
        <v>205</v>
      </c>
      <c r="G354" s="289"/>
      <c r="H354" s="292">
        <v>2</v>
      </c>
      <c r="I354" s="293"/>
      <c r="J354" s="289"/>
      <c r="K354" s="289"/>
      <c r="L354" s="294"/>
      <c r="M354" s="295"/>
      <c r="N354" s="296"/>
      <c r="O354" s="296"/>
      <c r="P354" s="296"/>
      <c r="Q354" s="296"/>
      <c r="R354" s="296"/>
      <c r="S354" s="296"/>
      <c r="T354" s="297"/>
      <c r="AT354" s="298" t="s">
        <v>199</v>
      </c>
      <c r="AU354" s="298" t="s">
        <v>85</v>
      </c>
      <c r="AV354" s="14" t="s">
        <v>197</v>
      </c>
      <c r="AW354" s="14" t="s">
        <v>31</v>
      </c>
      <c r="AX354" s="14" t="s">
        <v>83</v>
      </c>
      <c r="AY354" s="298" t="s">
        <v>190</v>
      </c>
    </row>
    <row r="355" spans="2:65" s="1" customFormat="1" ht="24" customHeight="1">
      <c r="B355" s="40"/>
      <c r="C355" s="254" t="s">
        <v>388</v>
      </c>
      <c r="D355" s="254" t="s">
        <v>193</v>
      </c>
      <c r="E355" s="255" t="s">
        <v>1342</v>
      </c>
      <c r="F355" s="256" t="s">
        <v>1343</v>
      </c>
      <c r="G355" s="257" t="s">
        <v>196</v>
      </c>
      <c r="H355" s="258">
        <v>1.8</v>
      </c>
      <c r="I355" s="259"/>
      <c r="J355" s="260">
        <f>ROUND(I355*H355,2)</f>
        <v>0</v>
      </c>
      <c r="K355" s="256" t="s">
        <v>1</v>
      </c>
      <c r="L355" s="42"/>
      <c r="M355" s="261" t="s">
        <v>1</v>
      </c>
      <c r="N355" s="262" t="s">
        <v>41</v>
      </c>
      <c r="O355" s="88"/>
      <c r="P355" s="263">
        <f>O355*H355</f>
        <v>0</v>
      </c>
      <c r="Q355" s="263">
        <v>0</v>
      </c>
      <c r="R355" s="263">
        <f>Q355*H355</f>
        <v>0</v>
      </c>
      <c r="S355" s="263">
        <v>0</v>
      </c>
      <c r="T355" s="264">
        <f>S355*H355</f>
        <v>0</v>
      </c>
      <c r="AR355" s="265" t="s">
        <v>197</v>
      </c>
      <c r="AT355" s="265" t="s">
        <v>193</v>
      </c>
      <c r="AU355" s="265" t="s">
        <v>85</v>
      </c>
      <c r="AY355" s="17" t="s">
        <v>190</v>
      </c>
      <c r="BE355" s="149">
        <f>IF(N355="základní",J355,0)</f>
        <v>0</v>
      </c>
      <c r="BF355" s="149">
        <f>IF(N355="snížená",J355,0)</f>
        <v>0</v>
      </c>
      <c r="BG355" s="149">
        <f>IF(N355="zákl. přenesená",J355,0)</f>
        <v>0</v>
      </c>
      <c r="BH355" s="149">
        <f>IF(N355="sníž. přenesená",J355,0)</f>
        <v>0</v>
      </c>
      <c r="BI355" s="149">
        <f>IF(N355="nulová",J355,0)</f>
        <v>0</v>
      </c>
      <c r="BJ355" s="17" t="s">
        <v>83</v>
      </c>
      <c r="BK355" s="149">
        <f>ROUND(I355*H355,2)</f>
        <v>0</v>
      </c>
      <c r="BL355" s="17" t="s">
        <v>197</v>
      </c>
      <c r="BM355" s="265" t="s">
        <v>1344</v>
      </c>
    </row>
    <row r="356" spans="2:51" s="12" customFormat="1" ht="12">
      <c r="B356" s="266"/>
      <c r="C356" s="267"/>
      <c r="D356" s="268" t="s">
        <v>199</v>
      </c>
      <c r="E356" s="269" t="s">
        <v>1</v>
      </c>
      <c r="F356" s="270" t="s">
        <v>203</v>
      </c>
      <c r="G356" s="267"/>
      <c r="H356" s="269" t="s">
        <v>1</v>
      </c>
      <c r="I356" s="271"/>
      <c r="J356" s="267"/>
      <c r="K356" s="267"/>
      <c r="L356" s="272"/>
      <c r="M356" s="273"/>
      <c r="N356" s="274"/>
      <c r="O356" s="274"/>
      <c r="P356" s="274"/>
      <c r="Q356" s="274"/>
      <c r="R356" s="274"/>
      <c r="S356" s="274"/>
      <c r="T356" s="275"/>
      <c r="AT356" s="276" t="s">
        <v>199</v>
      </c>
      <c r="AU356" s="276" t="s">
        <v>85</v>
      </c>
      <c r="AV356" s="12" t="s">
        <v>83</v>
      </c>
      <c r="AW356" s="12" t="s">
        <v>31</v>
      </c>
      <c r="AX356" s="12" t="s">
        <v>76</v>
      </c>
      <c r="AY356" s="276" t="s">
        <v>190</v>
      </c>
    </row>
    <row r="357" spans="2:51" s="13" customFormat="1" ht="12">
      <c r="B357" s="277"/>
      <c r="C357" s="278"/>
      <c r="D357" s="268" t="s">
        <v>199</v>
      </c>
      <c r="E357" s="279" t="s">
        <v>1</v>
      </c>
      <c r="F357" s="280" t="s">
        <v>1345</v>
      </c>
      <c r="G357" s="278"/>
      <c r="H357" s="281">
        <v>1.8</v>
      </c>
      <c r="I357" s="282"/>
      <c r="J357" s="278"/>
      <c r="K357" s="278"/>
      <c r="L357" s="283"/>
      <c r="M357" s="284"/>
      <c r="N357" s="285"/>
      <c r="O357" s="285"/>
      <c r="P357" s="285"/>
      <c r="Q357" s="285"/>
      <c r="R357" s="285"/>
      <c r="S357" s="285"/>
      <c r="T357" s="286"/>
      <c r="AT357" s="287" t="s">
        <v>199</v>
      </c>
      <c r="AU357" s="287" t="s">
        <v>85</v>
      </c>
      <c r="AV357" s="13" t="s">
        <v>85</v>
      </c>
      <c r="AW357" s="13" t="s">
        <v>31</v>
      </c>
      <c r="AX357" s="13" t="s">
        <v>76</v>
      </c>
      <c r="AY357" s="287" t="s">
        <v>190</v>
      </c>
    </row>
    <row r="358" spans="2:51" s="14" customFormat="1" ht="12">
      <c r="B358" s="288"/>
      <c r="C358" s="289"/>
      <c r="D358" s="268" t="s">
        <v>199</v>
      </c>
      <c r="E358" s="290" t="s">
        <v>1</v>
      </c>
      <c r="F358" s="291" t="s">
        <v>205</v>
      </c>
      <c r="G358" s="289"/>
      <c r="H358" s="292">
        <v>1.8</v>
      </c>
      <c r="I358" s="293"/>
      <c r="J358" s="289"/>
      <c r="K358" s="289"/>
      <c r="L358" s="294"/>
      <c r="M358" s="295"/>
      <c r="N358" s="296"/>
      <c r="O358" s="296"/>
      <c r="P358" s="296"/>
      <c r="Q358" s="296"/>
      <c r="R358" s="296"/>
      <c r="S358" s="296"/>
      <c r="T358" s="297"/>
      <c r="AT358" s="298" t="s">
        <v>199</v>
      </c>
      <c r="AU358" s="298" t="s">
        <v>85</v>
      </c>
      <c r="AV358" s="14" t="s">
        <v>197</v>
      </c>
      <c r="AW358" s="14" t="s">
        <v>31</v>
      </c>
      <c r="AX358" s="14" t="s">
        <v>83</v>
      </c>
      <c r="AY358" s="298" t="s">
        <v>190</v>
      </c>
    </row>
    <row r="359" spans="2:65" s="1" customFormat="1" ht="16.5" customHeight="1">
      <c r="B359" s="40"/>
      <c r="C359" s="254" t="s">
        <v>394</v>
      </c>
      <c r="D359" s="254" t="s">
        <v>193</v>
      </c>
      <c r="E359" s="255" t="s">
        <v>280</v>
      </c>
      <c r="F359" s="256" t="s">
        <v>281</v>
      </c>
      <c r="G359" s="257" t="s">
        <v>273</v>
      </c>
      <c r="H359" s="258">
        <v>0.276</v>
      </c>
      <c r="I359" s="259"/>
      <c r="J359" s="260">
        <f>ROUND(I359*H359,2)</f>
        <v>0</v>
      </c>
      <c r="K359" s="256" t="s">
        <v>1</v>
      </c>
      <c r="L359" s="42"/>
      <c r="M359" s="261" t="s">
        <v>1</v>
      </c>
      <c r="N359" s="262" t="s">
        <v>41</v>
      </c>
      <c r="O359" s="88"/>
      <c r="P359" s="263">
        <f>O359*H359</f>
        <v>0</v>
      </c>
      <c r="Q359" s="263">
        <v>0</v>
      </c>
      <c r="R359" s="263">
        <f>Q359*H359</f>
        <v>0</v>
      </c>
      <c r="S359" s="263">
        <v>0</v>
      </c>
      <c r="T359" s="264">
        <f>S359*H359</f>
        <v>0</v>
      </c>
      <c r="AR359" s="265" t="s">
        <v>197</v>
      </c>
      <c r="AT359" s="265" t="s">
        <v>193</v>
      </c>
      <c r="AU359" s="265" t="s">
        <v>85</v>
      </c>
      <c r="AY359" s="17" t="s">
        <v>190</v>
      </c>
      <c r="BE359" s="149">
        <f>IF(N359="základní",J359,0)</f>
        <v>0</v>
      </c>
      <c r="BF359" s="149">
        <f>IF(N359="snížená",J359,0)</f>
        <v>0</v>
      </c>
      <c r="BG359" s="149">
        <f>IF(N359="zákl. přenesená",J359,0)</f>
        <v>0</v>
      </c>
      <c r="BH359" s="149">
        <f>IF(N359="sníž. přenesená",J359,0)</f>
        <v>0</v>
      </c>
      <c r="BI359" s="149">
        <f>IF(N359="nulová",J359,0)</f>
        <v>0</v>
      </c>
      <c r="BJ359" s="17" t="s">
        <v>83</v>
      </c>
      <c r="BK359" s="149">
        <f>ROUND(I359*H359,2)</f>
        <v>0</v>
      </c>
      <c r="BL359" s="17" t="s">
        <v>197</v>
      </c>
      <c r="BM359" s="265" t="s">
        <v>1346</v>
      </c>
    </row>
    <row r="360" spans="2:51" s="12" customFormat="1" ht="12">
      <c r="B360" s="266"/>
      <c r="C360" s="267"/>
      <c r="D360" s="268" t="s">
        <v>199</v>
      </c>
      <c r="E360" s="269" t="s">
        <v>1</v>
      </c>
      <c r="F360" s="270" t="s">
        <v>275</v>
      </c>
      <c r="G360" s="267"/>
      <c r="H360" s="269" t="s">
        <v>1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AT360" s="276" t="s">
        <v>199</v>
      </c>
      <c r="AU360" s="276" t="s">
        <v>85</v>
      </c>
      <c r="AV360" s="12" t="s">
        <v>83</v>
      </c>
      <c r="AW360" s="12" t="s">
        <v>31</v>
      </c>
      <c r="AX360" s="12" t="s">
        <v>76</v>
      </c>
      <c r="AY360" s="276" t="s">
        <v>190</v>
      </c>
    </row>
    <row r="361" spans="2:51" s="13" customFormat="1" ht="12">
      <c r="B361" s="277"/>
      <c r="C361" s="278"/>
      <c r="D361" s="268" t="s">
        <v>199</v>
      </c>
      <c r="E361" s="279" t="s">
        <v>1</v>
      </c>
      <c r="F361" s="280" t="s">
        <v>1347</v>
      </c>
      <c r="G361" s="278"/>
      <c r="H361" s="281">
        <v>0.053</v>
      </c>
      <c r="I361" s="282"/>
      <c r="J361" s="278"/>
      <c r="K361" s="278"/>
      <c r="L361" s="283"/>
      <c r="M361" s="284"/>
      <c r="N361" s="285"/>
      <c r="O361" s="285"/>
      <c r="P361" s="285"/>
      <c r="Q361" s="285"/>
      <c r="R361" s="285"/>
      <c r="S361" s="285"/>
      <c r="T361" s="286"/>
      <c r="AT361" s="287" t="s">
        <v>199</v>
      </c>
      <c r="AU361" s="287" t="s">
        <v>85</v>
      </c>
      <c r="AV361" s="13" t="s">
        <v>85</v>
      </c>
      <c r="AW361" s="13" t="s">
        <v>31</v>
      </c>
      <c r="AX361" s="13" t="s">
        <v>76</v>
      </c>
      <c r="AY361" s="287" t="s">
        <v>190</v>
      </c>
    </row>
    <row r="362" spans="2:51" s="13" customFormat="1" ht="12">
      <c r="B362" s="277"/>
      <c r="C362" s="278"/>
      <c r="D362" s="268" t="s">
        <v>199</v>
      </c>
      <c r="E362" s="279" t="s">
        <v>1</v>
      </c>
      <c r="F362" s="280" t="s">
        <v>1348</v>
      </c>
      <c r="G362" s="278"/>
      <c r="H362" s="281">
        <v>0.009</v>
      </c>
      <c r="I362" s="282"/>
      <c r="J362" s="278"/>
      <c r="K362" s="278"/>
      <c r="L362" s="283"/>
      <c r="M362" s="284"/>
      <c r="N362" s="285"/>
      <c r="O362" s="285"/>
      <c r="P362" s="285"/>
      <c r="Q362" s="285"/>
      <c r="R362" s="285"/>
      <c r="S362" s="285"/>
      <c r="T362" s="286"/>
      <c r="AT362" s="287" t="s">
        <v>199</v>
      </c>
      <c r="AU362" s="287" t="s">
        <v>85</v>
      </c>
      <c r="AV362" s="13" t="s">
        <v>85</v>
      </c>
      <c r="AW362" s="13" t="s">
        <v>31</v>
      </c>
      <c r="AX362" s="13" t="s">
        <v>76</v>
      </c>
      <c r="AY362" s="287" t="s">
        <v>190</v>
      </c>
    </row>
    <row r="363" spans="2:51" s="13" customFormat="1" ht="12">
      <c r="B363" s="277"/>
      <c r="C363" s="278"/>
      <c r="D363" s="268" t="s">
        <v>199</v>
      </c>
      <c r="E363" s="279" t="s">
        <v>1</v>
      </c>
      <c r="F363" s="280" t="s">
        <v>1349</v>
      </c>
      <c r="G363" s="278"/>
      <c r="H363" s="281">
        <v>0.132</v>
      </c>
      <c r="I363" s="282"/>
      <c r="J363" s="278"/>
      <c r="K363" s="278"/>
      <c r="L363" s="283"/>
      <c r="M363" s="284"/>
      <c r="N363" s="285"/>
      <c r="O363" s="285"/>
      <c r="P363" s="285"/>
      <c r="Q363" s="285"/>
      <c r="R363" s="285"/>
      <c r="S363" s="285"/>
      <c r="T363" s="286"/>
      <c r="AT363" s="287" t="s">
        <v>199</v>
      </c>
      <c r="AU363" s="287" t="s">
        <v>85</v>
      </c>
      <c r="AV363" s="13" t="s">
        <v>85</v>
      </c>
      <c r="AW363" s="13" t="s">
        <v>31</v>
      </c>
      <c r="AX363" s="13" t="s">
        <v>76</v>
      </c>
      <c r="AY363" s="287" t="s">
        <v>190</v>
      </c>
    </row>
    <row r="364" spans="2:51" s="13" customFormat="1" ht="12">
      <c r="B364" s="277"/>
      <c r="C364" s="278"/>
      <c r="D364" s="268" t="s">
        <v>199</v>
      </c>
      <c r="E364" s="279" t="s">
        <v>1</v>
      </c>
      <c r="F364" s="280" t="s">
        <v>1350</v>
      </c>
      <c r="G364" s="278"/>
      <c r="H364" s="281">
        <v>0.028</v>
      </c>
      <c r="I364" s="282"/>
      <c r="J364" s="278"/>
      <c r="K364" s="278"/>
      <c r="L364" s="283"/>
      <c r="M364" s="284"/>
      <c r="N364" s="285"/>
      <c r="O364" s="285"/>
      <c r="P364" s="285"/>
      <c r="Q364" s="285"/>
      <c r="R364" s="285"/>
      <c r="S364" s="285"/>
      <c r="T364" s="286"/>
      <c r="AT364" s="287" t="s">
        <v>199</v>
      </c>
      <c r="AU364" s="287" t="s">
        <v>85</v>
      </c>
      <c r="AV364" s="13" t="s">
        <v>85</v>
      </c>
      <c r="AW364" s="13" t="s">
        <v>31</v>
      </c>
      <c r="AX364" s="13" t="s">
        <v>76</v>
      </c>
      <c r="AY364" s="287" t="s">
        <v>190</v>
      </c>
    </row>
    <row r="365" spans="2:51" s="13" customFormat="1" ht="12">
      <c r="B365" s="277"/>
      <c r="C365" s="278"/>
      <c r="D365" s="268" t="s">
        <v>199</v>
      </c>
      <c r="E365" s="279" t="s">
        <v>1</v>
      </c>
      <c r="F365" s="280" t="s">
        <v>1351</v>
      </c>
      <c r="G365" s="278"/>
      <c r="H365" s="281">
        <v>0.008</v>
      </c>
      <c r="I365" s="282"/>
      <c r="J365" s="278"/>
      <c r="K365" s="278"/>
      <c r="L365" s="283"/>
      <c r="M365" s="284"/>
      <c r="N365" s="285"/>
      <c r="O365" s="285"/>
      <c r="P365" s="285"/>
      <c r="Q365" s="285"/>
      <c r="R365" s="285"/>
      <c r="S365" s="285"/>
      <c r="T365" s="286"/>
      <c r="AT365" s="287" t="s">
        <v>199</v>
      </c>
      <c r="AU365" s="287" t="s">
        <v>85</v>
      </c>
      <c r="AV365" s="13" t="s">
        <v>85</v>
      </c>
      <c r="AW365" s="13" t="s">
        <v>31</v>
      </c>
      <c r="AX365" s="13" t="s">
        <v>76</v>
      </c>
      <c r="AY365" s="287" t="s">
        <v>190</v>
      </c>
    </row>
    <row r="366" spans="2:51" s="15" customFormat="1" ht="12">
      <c r="B366" s="309"/>
      <c r="C366" s="310"/>
      <c r="D366" s="268" t="s">
        <v>199</v>
      </c>
      <c r="E366" s="311" t="s">
        <v>1</v>
      </c>
      <c r="F366" s="312" t="s">
        <v>247</v>
      </c>
      <c r="G366" s="310"/>
      <c r="H366" s="313">
        <v>0.23</v>
      </c>
      <c r="I366" s="314"/>
      <c r="J366" s="310"/>
      <c r="K366" s="310"/>
      <c r="L366" s="315"/>
      <c r="M366" s="316"/>
      <c r="N366" s="317"/>
      <c r="O366" s="317"/>
      <c r="P366" s="317"/>
      <c r="Q366" s="317"/>
      <c r="R366" s="317"/>
      <c r="S366" s="317"/>
      <c r="T366" s="318"/>
      <c r="AT366" s="319" t="s">
        <v>199</v>
      </c>
      <c r="AU366" s="319" t="s">
        <v>85</v>
      </c>
      <c r="AV366" s="15" t="s">
        <v>120</v>
      </c>
      <c r="AW366" s="15" t="s">
        <v>31</v>
      </c>
      <c r="AX366" s="15" t="s">
        <v>76</v>
      </c>
      <c r="AY366" s="319" t="s">
        <v>190</v>
      </c>
    </row>
    <row r="367" spans="2:51" s="13" customFormat="1" ht="12">
      <c r="B367" s="277"/>
      <c r="C367" s="278"/>
      <c r="D367" s="268" t="s">
        <v>199</v>
      </c>
      <c r="E367" s="279" t="s">
        <v>1</v>
      </c>
      <c r="F367" s="280" t="s">
        <v>1352</v>
      </c>
      <c r="G367" s="278"/>
      <c r="H367" s="281">
        <v>0.046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AT367" s="287" t="s">
        <v>199</v>
      </c>
      <c r="AU367" s="287" t="s">
        <v>85</v>
      </c>
      <c r="AV367" s="13" t="s">
        <v>85</v>
      </c>
      <c r="AW367" s="13" t="s">
        <v>31</v>
      </c>
      <c r="AX367" s="13" t="s">
        <v>76</v>
      </c>
      <c r="AY367" s="287" t="s">
        <v>190</v>
      </c>
    </row>
    <row r="368" spans="2:51" s="14" customFormat="1" ht="12">
      <c r="B368" s="288"/>
      <c r="C368" s="289"/>
      <c r="D368" s="268" t="s">
        <v>199</v>
      </c>
      <c r="E368" s="290" t="s">
        <v>1</v>
      </c>
      <c r="F368" s="291" t="s">
        <v>205</v>
      </c>
      <c r="G368" s="289"/>
      <c r="H368" s="292">
        <v>0.276</v>
      </c>
      <c r="I368" s="293"/>
      <c r="J368" s="289"/>
      <c r="K368" s="289"/>
      <c r="L368" s="294"/>
      <c r="M368" s="295"/>
      <c r="N368" s="296"/>
      <c r="O368" s="296"/>
      <c r="P368" s="296"/>
      <c r="Q368" s="296"/>
      <c r="R368" s="296"/>
      <c r="S368" s="296"/>
      <c r="T368" s="297"/>
      <c r="AT368" s="298" t="s">
        <v>199</v>
      </c>
      <c r="AU368" s="298" t="s">
        <v>85</v>
      </c>
      <c r="AV368" s="14" t="s">
        <v>197</v>
      </c>
      <c r="AW368" s="14" t="s">
        <v>31</v>
      </c>
      <c r="AX368" s="14" t="s">
        <v>83</v>
      </c>
      <c r="AY368" s="298" t="s">
        <v>190</v>
      </c>
    </row>
    <row r="369" spans="2:65" s="1" customFormat="1" ht="24" customHeight="1">
      <c r="B369" s="40"/>
      <c r="C369" s="254" t="s">
        <v>401</v>
      </c>
      <c r="D369" s="254" t="s">
        <v>193</v>
      </c>
      <c r="E369" s="255" t="s">
        <v>1353</v>
      </c>
      <c r="F369" s="256" t="s">
        <v>1354</v>
      </c>
      <c r="G369" s="257" t="s">
        <v>361</v>
      </c>
      <c r="H369" s="258">
        <v>13.9</v>
      </c>
      <c r="I369" s="259"/>
      <c r="J369" s="260">
        <f>ROUND(I369*H369,2)</f>
        <v>0</v>
      </c>
      <c r="K369" s="256" t="s">
        <v>1</v>
      </c>
      <c r="L369" s="42"/>
      <c r="M369" s="261" t="s">
        <v>1</v>
      </c>
      <c r="N369" s="262" t="s">
        <v>41</v>
      </c>
      <c r="O369" s="88"/>
      <c r="P369" s="263">
        <f>O369*H369</f>
        <v>0</v>
      </c>
      <c r="Q369" s="263">
        <v>0</v>
      </c>
      <c r="R369" s="263">
        <f>Q369*H369</f>
        <v>0</v>
      </c>
      <c r="S369" s="263">
        <v>0</v>
      </c>
      <c r="T369" s="264">
        <f>S369*H369</f>
        <v>0</v>
      </c>
      <c r="AR369" s="265" t="s">
        <v>197</v>
      </c>
      <c r="AT369" s="265" t="s">
        <v>193</v>
      </c>
      <c r="AU369" s="265" t="s">
        <v>85</v>
      </c>
      <c r="AY369" s="17" t="s">
        <v>190</v>
      </c>
      <c r="BE369" s="149">
        <f>IF(N369="základní",J369,0)</f>
        <v>0</v>
      </c>
      <c r="BF369" s="149">
        <f>IF(N369="snížená",J369,0)</f>
        <v>0</v>
      </c>
      <c r="BG369" s="149">
        <f>IF(N369="zákl. přenesená",J369,0)</f>
        <v>0</v>
      </c>
      <c r="BH369" s="149">
        <f>IF(N369="sníž. přenesená",J369,0)</f>
        <v>0</v>
      </c>
      <c r="BI369" s="149">
        <f>IF(N369="nulová",J369,0)</f>
        <v>0</v>
      </c>
      <c r="BJ369" s="17" t="s">
        <v>83</v>
      </c>
      <c r="BK369" s="149">
        <f>ROUND(I369*H369,2)</f>
        <v>0</v>
      </c>
      <c r="BL369" s="17" t="s">
        <v>197</v>
      </c>
      <c r="BM369" s="265" t="s">
        <v>1355</v>
      </c>
    </row>
    <row r="370" spans="2:51" s="12" customFormat="1" ht="12">
      <c r="B370" s="266"/>
      <c r="C370" s="267"/>
      <c r="D370" s="268" t="s">
        <v>199</v>
      </c>
      <c r="E370" s="269" t="s">
        <v>1</v>
      </c>
      <c r="F370" s="270" t="s">
        <v>200</v>
      </c>
      <c r="G370" s="267"/>
      <c r="H370" s="269" t="s">
        <v>1</v>
      </c>
      <c r="I370" s="271"/>
      <c r="J370" s="267"/>
      <c r="K370" s="267"/>
      <c r="L370" s="272"/>
      <c r="M370" s="273"/>
      <c r="N370" s="274"/>
      <c r="O370" s="274"/>
      <c r="P370" s="274"/>
      <c r="Q370" s="274"/>
      <c r="R370" s="274"/>
      <c r="S370" s="274"/>
      <c r="T370" s="275"/>
      <c r="AT370" s="276" t="s">
        <v>199</v>
      </c>
      <c r="AU370" s="276" t="s">
        <v>85</v>
      </c>
      <c r="AV370" s="12" t="s">
        <v>83</v>
      </c>
      <c r="AW370" s="12" t="s">
        <v>31</v>
      </c>
      <c r="AX370" s="12" t="s">
        <v>76</v>
      </c>
      <c r="AY370" s="276" t="s">
        <v>190</v>
      </c>
    </row>
    <row r="371" spans="2:51" s="13" customFormat="1" ht="12">
      <c r="B371" s="277"/>
      <c r="C371" s="278"/>
      <c r="D371" s="268" t="s">
        <v>199</v>
      </c>
      <c r="E371" s="279" t="s">
        <v>1</v>
      </c>
      <c r="F371" s="280" t="s">
        <v>1356</v>
      </c>
      <c r="G371" s="278"/>
      <c r="H371" s="281">
        <v>13.9</v>
      </c>
      <c r="I371" s="282"/>
      <c r="J371" s="278"/>
      <c r="K371" s="278"/>
      <c r="L371" s="283"/>
      <c r="M371" s="284"/>
      <c r="N371" s="285"/>
      <c r="O371" s="285"/>
      <c r="P371" s="285"/>
      <c r="Q371" s="285"/>
      <c r="R371" s="285"/>
      <c r="S371" s="285"/>
      <c r="T371" s="286"/>
      <c r="AT371" s="287" t="s">
        <v>199</v>
      </c>
      <c r="AU371" s="287" t="s">
        <v>85</v>
      </c>
      <c r="AV371" s="13" t="s">
        <v>85</v>
      </c>
      <c r="AW371" s="13" t="s">
        <v>31</v>
      </c>
      <c r="AX371" s="13" t="s">
        <v>76</v>
      </c>
      <c r="AY371" s="287" t="s">
        <v>190</v>
      </c>
    </row>
    <row r="372" spans="2:51" s="15" customFormat="1" ht="12">
      <c r="B372" s="309"/>
      <c r="C372" s="310"/>
      <c r="D372" s="268" t="s">
        <v>199</v>
      </c>
      <c r="E372" s="311" t="s">
        <v>1</v>
      </c>
      <c r="F372" s="312" t="s">
        <v>247</v>
      </c>
      <c r="G372" s="310"/>
      <c r="H372" s="313">
        <v>13.9</v>
      </c>
      <c r="I372" s="314"/>
      <c r="J372" s="310"/>
      <c r="K372" s="310"/>
      <c r="L372" s="315"/>
      <c r="M372" s="316"/>
      <c r="N372" s="317"/>
      <c r="O372" s="317"/>
      <c r="P372" s="317"/>
      <c r="Q372" s="317"/>
      <c r="R372" s="317"/>
      <c r="S372" s="317"/>
      <c r="T372" s="318"/>
      <c r="AT372" s="319" t="s">
        <v>199</v>
      </c>
      <c r="AU372" s="319" t="s">
        <v>85</v>
      </c>
      <c r="AV372" s="15" t="s">
        <v>120</v>
      </c>
      <c r="AW372" s="15" t="s">
        <v>31</v>
      </c>
      <c r="AX372" s="15" t="s">
        <v>76</v>
      </c>
      <c r="AY372" s="319" t="s">
        <v>190</v>
      </c>
    </row>
    <row r="373" spans="2:51" s="14" customFormat="1" ht="12">
      <c r="B373" s="288"/>
      <c r="C373" s="289"/>
      <c r="D373" s="268" t="s">
        <v>199</v>
      </c>
      <c r="E373" s="290" t="s">
        <v>1</v>
      </c>
      <c r="F373" s="291" t="s">
        <v>205</v>
      </c>
      <c r="G373" s="289"/>
      <c r="H373" s="292">
        <v>13.9</v>
      </c>
      <c r="I373" s="293"/>
      <c r="J373" s="289"/>
      <c r="K373" s="289"/>
      <c r="L373" s="294"/>
      <c r="M373" s="295"/>
      <c r="N373" s="296"/>
      <c r="O373" s="296"/>
      <c r="P373" s="296"/>
      <c r="Q373" s="296"/>
      <c r="R373" s="296"/>
      <c r="S373" s="296"/>
      <c r="T373" s="297"/>
      <c r="AT373" s="298" t="s">
        <v>199</v>
      </c>
      <c r="AU373" s="298" t="s">
        <v>85</v>
      </c>
      <c r="AV373" s="14" t="s">
        <v>197</v>
      </c>
      <c r="AW373" s="14" t="s">
        <v>31</v>
      </c>
      <c r="AX373" s="14" t="s">
        <v>83</v>
      </c>
      <c r="AY373" s="298" t="s">
        <v>190</v>
      </c>
    </row>
    <row r="374" spans="2:65" s="1" customFormat="1" ht="24" customHeight="1">
      <c r="B374" s="40"/>
      <c r="C374" s="254" t="s">
        <v>407</v>
      </c>
      <c r="D374" s="254" t="s">
        <v>193</v>
      </c>
      <c r="E374" s="255" t="s">
        <v>1357</v>
      </c>
      <c r="F374" s="256" t="s">
        <v>1358</v>
      </c>
      <c r="G374" s="257" t="s">
        <v>361</v>
      </c>
      <c r="H374" s="258">
        <v>1.75</v>
      </c>
      <c r="I374" s="259"/>
      <c r="J374" s="260">
        <f>ROUND(I374*H374,2)</f>
        <v>0</v>
      </c>
      <c r="K374" s="256" t="s">
        <v>1</v>
      </c>
      <c r="L374" s="42"/>
      <c r="M374" s="261" t="s">
        <v>1</v>
      </c>
      <c r="N374" s="262" t="s">
        <v>41</v>
      </c>
      <c r="O374" s="88"/>
      <c r="P374" s="263">
        <f>O374*H374</f>
        <v>0</v>
      </c>
      <c r="Q374" s="263">
        <v>0</v>
      </c>
      <c r="R374" s="263">
        <f>Q374*H374</f>
        <v>0</v>
      </c>
      <c r="S374" s="263">
        <v>0</v>
      </c>
      <c r="T374" s="264">
        <f>S374*H374</f>
        <v>0</v>
      </c>
      <c r="AR374" s="265" t="s">
        <v>197</v>
      </c>
      <c r="AT374" s="265" t="s">
        <v>193</v>
      </c>
      <c r="AU374" s="265" t="s">
        <v>85</v>
      </c>
      <c r="AY374" s="17" t="s">
        <v>190</v>
      </c>
      <c r="BE374" s="149">
        <f>IF(N374="základní",J374,0)</f>
        <v>0</v>
      </c>
      <c r="BF374" s="149">
        <f>IF(N374="snížená",J374,0)</f>
        <v>0</v>
      </c>
      <c r="BG374" s="149">
        <f>IF(N374="zákl. přenesená",J374,0)</f>
        <v>0</v>
      </c>
      <c r="BH374" s="149">
        <f>IF(N374="sníž. přenesená",J374,0)</f>
        <v>0</v>
      </c>
      <c r="BI374" s="149">
        <f>IF(N374="nulová",J374,0)</f>
        <v>0</v>
      </c>
      <c r="BJ374" s="17" t="s">
        <v>83</v>
      </c>
      <c r="BK374" s="149">
        <f>ROUND(I374*H374,2)</f>
        <v>0</v>
      </c>
      <c r="BL374" s="17" t="s">
        <v>197</v>
      </c>
      <c r="BM374" s="265" t="s">
        <v>1359</v>
      </c>
    </row>
    <row r="375" spans="2:51" s="12" customFormat="1" ht="12">
      <c r="B375" s="266"/>
      <c r="C375" s="267"/>
      <c r="D375" s="268" t="s">
        <v>199</v>
      </c>
      <c r="E375" s="269" t="s">
        <v>1</v>
      </c>
      <c r="F375" s="270" t="s">
        <v>1360</v>
      </c>
      <c r="G375" s="267"/>
      <c r="H375" s="269" t="s">
        <v>1</v>
      </c>
      <c r="I375" s="271"/>
      <c r="J375" s="267"/>
      <c r="K375" s="267"/>
      <c r="L375" s="272"/>
      <c r="M375" s="273"/>
      <c r="N375" s="274"/>
      <c r="O375" s="274"/>
      <c r="P375" s="274"/>
      <c r="Q375" s="274"/>
      <c r="R375" s="274"/>
      <c r="S375" s="274"/>
      <c r="T375" s="275"/>
      <c r="AT375" s="276" t="s">
        <v>199</v>
      </c>
      <c r="AU375" s="276" t="s">
        <v>85</v>
      </c>
      <c r="AV375" s="12" t="s">
        <v>83</v>
      </c>
      <c r="AW375" s="12" t="s">
        <v>31</v>
      </c>
      <c r="AX375" s="12" t="s">
        <v>76</v>
      </c>
      <c r="AY375" s="276" t="s">
        <v>190</v>
      </c>
    </row>
    <row r="376" spans="2:51" s="12" customFormat="1" ht="12">
      <c r="B376" s="266"/>
      <c r="C376" s="267"/>
      <c r="D376" s="268" t="s">
        <v>199</v>
      </c>
      <c r="E376" s="269" t="s">
        <v>1</v>
      </c>
      <c r="F376" s="270" t="s">
        <v>200</v>
      </c>
      <c r="G376" s="267"/>
      <c r="H376" s="269" t="s">
        <v>1</v>
      </c>
      <c r="I376" s="271"/>
      <c r="J376" s="267"/>
      <c r="K376" s="267"/>
      <c r="L376" s="272"/>
      <c r="M376" s="273"/>
      <c r="N376" s="274"/>
      <c r="O376" s="274"/>
      <c r="P376" s="274"/>
      <c r="Q376" s="274"/>
      <c r="R376" s="274"/>
      <c r="S376" s="274"/>
      <c r="T376" s="275"/>
      <c r="AT376" s="276" t="s">
        <v>199</v>
      </c>
      <c r="AU376" s="276" t="s">
        <v>85</v>
      </c>
      <c r="AV376" s="12" t="s">
        <v>83</v>
      </c>
      <c r="AW376" s="12" t="s">
        <v>31</v>
      </c>
      <c r="AX376" s="12" t="s">
        <v>76</v>
      </c>
      <c r="AY376" s="276" t="s">
        <v>190</v>
      </c>
    </row>
    <row r="377" spans="2:51" s="13" customFormat="1" ht="12">
      <c r="B377" s="277"/>
      <c r="C377" s="278"/>
      <c r="D377" s="268" t="s">
        <v>199</v>
      </c>
      <c r="E377" s="279" t="s">
        <v>1</v>
      </c>
      <c r="F377" s="280" t="s">
        <v>1361</v>
      </c>
      <c r="G377" s="278"/>
      <c r="H377" s="281">
        <v>1.75</v>
      </c>
      <c r="I377" s="282"/>
      <c r="J377" s="278"/>
      <c r="K377" s="278"/>
      <c r="L377" s="283"/>
      <c r="M377" s="284"/>
      <c r="N377" s="285"/>
      <c r="O377" s="285"/>
      <c r="P377" s="285"/>
      <c r="Q377" s="285"/>
      <c r="R377" s="285"/>
      <c r="S377" s="285"/>
      <c r="T377" s="286"/>
      <c r="AT377" s="287" t="s">
        <v>199</v>
      </c>
      <c r="AU377" s="287" t="s">
        <v>85</v>
      </c>
      <c r="AV377" s="13" t="s">
        <v>85</v>
      </c>
      <c r="AW377" s="13" t="s">
        <v>31</v>
      </c>
      <c r="AX377" s="13" t="s">
        <v>76</v>
      </c>
      <c r="AY377" s="287" t="s">
        <v>190</v>
      </c>
    </row>
    <row r="378" spans="2:51" s="14" customFormat="1" ht="12">
      <c r="B378" s="288"/>
      <c r="C378" s="289"/>
      <c r="D378" s="268" t="s">
        <v>199</v>
      </c>
      <c r="E378" s="290" t="s">
        <v>1</v>
      </c>
      <c r="F378" s="291" t="s">
        <v>205</v>
      </c>
      <c r="G378" s="289"/>
      <c r="H378" s="292">
        <v>1.75</v>
      </c>
      <c r="I378" s="293"/>
      <c r="J378" s="289"/>
      <c r="K378" s="289"/>
      <c r="L378" s="294"/>
      <c r="M378" s="295"/>
      <c r="N378" s="296"/>
      <c r="O378" s="296"/>
      <c r="P378" s="296"/>
      <c r="Q378" s="296"/>
      <c r="R378" s="296"/>
      <c r="S378" s="296"/>
      <c r="T378" s="297"/>
      <c r="AT378" s="298" t="s">
        <v>199</v>
      </c>
      <c r="AU378" s="298" t="s">
        <v>85</v>
      </c>
      <c r="AV378" s="14" t="s">
        <v>197</v>
      </c>
      <c r="AW378" s="14" t="s">
        <v>31</v>
      </c>
      <c r="AX378" s="14" t="s">
        <v>83</v>
      </c>
      <c r="AY378" s="298" t="s">
        <v>190</v>
      </c>
    </row>
    <row r="379" spans="2:65" s="1" customFormat="1" ht="24" customHeight="1">
      <c r="B379" s="40"/>
      <c r="C379" s="254" t="s">
        <v>412</v>
      </c>
      <c r="D379" s="254" t="s">
        <v>193</v>
      </c>
      <c r="E379" s="255" t="s">
        <v>1362</v>
      </c>
      <c r="F379" s="256" t="s">
        <v>1363</v>
      </c>
      <c r="G379" s="257" t="s">
        <v>196</v>
      </c>
      <c r="H379" s="258">
        <v>128.318</v>
      </c>
      <c r="I379" s="259"/>
      <c r="J379" s="260">
        <f>ROUND(I379*H379,2)</f>
        <v>0</v>
      </c>
      <c r="K379" s="256" t="s">
        <v>1</v>
      </c>
      <c r="L379" s="42"/>
      <c r="M379" s="261" t="s">
        <v>1</v>
      </c>
      <c r="N379" s="262" t="s">
        <v>41</v>
      </c>
      <c r="O379" s="88"/>
      <c r="P379" s="263">
        <f>O379*H379</f>
        <v>0</v>
      </c>
      <c r="Q379" s="263">
        <v>0</v>
      </c>
      <c r="R379" s="263">
        <f>Q379*H379</f>
        <v>0</v>
      </c>
      <c r="S379" s="263">
        <v>0</v>
      </c>
      <c r="T379" s="264">
        <f>S379*H379</f>
        <v>0</v>
      </c>
      <c r="AR379" s="265" t="s">
        <v>197</v>
      </c>
      <c r="AT379" s="265" t="s">
        <v>193</v>
      </c>
      <c r="AU379" s="265" t="s">
        <v>85</v>
      </c>
      <c r="AY379" s="17" t="s">
        <v>190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83</v>
      </c>
      <c r="BK379" s="149">
        <f>ROUND(I379*H379,2)</f>
        <v>0</v>
      </c>
      <c r="BL379" s="17" t="s">
        <v>197</v>
      </c>
      <c r="BM379" s="265" t="s">
        <v>1364</v>
      </c>
    </row>
    <row r="380" spans="2:51" s="12" customFormat="1" ht="12">
      <c r="B380" s="266"/>
      <c r="C380" s="267"/>
      <c r="D380" s="268" t="s">
        <v>199</v>
      </c>
      <c r="E380" s="269" t="s">
        <v>1</v>
      </c>
      <c r="F380" s="270" t="s">
        <v>1287</v>
      </c>
      <c r="G380" s="267"/>
      <c r="H380" s="269" t="s">
        <v>1</v>
      </c>
      <c r="I380" s="271"/>
      <c r="J380" s="267"/>
      <c r="K380" s="267"/>
      <c r="L380" s="272"/>
      <c r="M380" s="273"/>
      <c r="N380" s="274"/>
      <c r="O380" s="274"/>
      <c r="P380" s="274"/>
      <c r="Q380" s="274"/>
      <c r="R380" s="274"/>
      <c r="S380" s="274"/>
      <c r="T380" s="275"/>
      <c r="AT380" s="276" t="s">
        <v>199</v>
      </c>
      <c r="AU380" s="276" t="s">
        <v>85</v>
      </c>
      <c r="AV380" s="12" t="s">
        <v>83</v>
      </c>
      <c r="AW380" s="12" t="s">
        <v>31</v>
      </c>
      <c r="AX380" s="12" t="s">
        <v>76</v>
      </c>
      <c r="AY380" s="276" t="s">
        <v>190</v>
      </c>
    </row>
    <row r="381" spans="2:51" s="13" customFormat="1" ht="12">
      <c r="B381" s="277"/>
      <c r="C381" s="278"/>
      <c r="D381" s="268" t="s">
        <v>199</v>
      </c>
      <c r="E381" s="279" t="s">
        <v>1</v>
      </c>
      <c r="F381" s="280" t="s">
        <v>1288</v>
      </c>
      <c r="G381" s="278"/>
      <c r="H381" s="281">
        <v>128.318</v>
      </c>
      <c r="I381" s="282"/>
      <c r="J381" s="278"/>
      <c r="K381" s="278"/>
      <c r="L381" s="283"/>
      <c r="M381" s="284"/>
      <c r="N381" s="285"/>
      <c r="O381" s="285"/>
      <c r="P381" s="285"/>
      <c r="Q381" s="285"/>
      <c r="R381" s="285"/>
      <c r="S381" s="285"/>
      <c r="T381" s="286"/>
      <c r="AT381" s="287" t="s">
        <v>199</v>
      </c>
      <c r="AU381" s="287" t="s">
        <v>85</v>
      </c>
      <c r="AV381" s="13" t="s">
        <v>85</v>
      </c>
      <c r="AW381" s="13" t="s">
        <v>31</v>
      </c>
      <c r="AX381" s="13" t="s">
        <v>76</v>
      </c>
      <c r="AY381" s="287" t="s">
        <v>190</v>
      </c>
    </row>
    <row r="382" spans="2:51" s="14" customFormat="1" ht="12">
      <c r="B382" s="288"/>
      <c r="C382" s="289"/>
      <c r="D382" s="268" t="s">
        <v>199</v>
      </c>
      <c r="E382" s="290" t="s">
        <v>1</v>
      </c>
      <c r="F382" s="291" t="s">
        <v>205</v>
      </c>
      <c r="G382" s="289"/>
      <c r="H382" s="292">
        <v>128.318</v>
      </c>
      <c r="I382" s="293"/>
      <c r="J382" s="289"/>
      <c r="K382" s="289"/>
      <c r="L382" s="294"/>
      <c r="M382" s="295"/>
      <c r="N382" s="296"/>
      <c r="O382" s="296"/>
      <c r="P382" s="296"/>
      <c r="Q382" s="296"/>
      <c r="R382" s="296"/>
      <c r="S382" s="296"/>
      <c r="T382" s="297"/>
      <c r="AT382" s="298" t="s">
        <v>199</v>
      </c>
      <c r="AU382" s="298" t="s">
        <v>85</v>
      </c>
      <c r="AV382" s="14" t="s">
        <v>197</v>
      </c>
      <c r="AW382" s="14" t="s">
        <v>31</v>
      </c>
      <c r="AX382" s="14" t="s">
        <v>83</v>
      </c>
      <c r="AY382" s="298" t="s">
        <v>190</v>
      </c>
    </row>
    <row r="383" spans="2:65" s="1" customFormat="1" ht="24" customHeight="1">
      <c r="B383" s="40"/>
      <c r="C383" s="254" t="s">
        <v>418</v>
      </c>
      <c r="D383" s="254" t="s">
        <v>193</v>
      </c>
      <c r="E383" s="255" t="s">
        <v>287</v>
      </c>
      <c r="F383" s="256" t="s">
        <v>1365</v>
      </c>
      <c r="G383" s="257" t="s">
        <v>289</v>
      </c>
      <c r="H383" s="258">
        <v>1</v>
      </c>
      <c r="I383" s="259"/>
      <c r="J383" s="260">
        <f>ROUND(I383*H383,2)</f>
        <v>0</v>
      </c>
      <c r="K383" s="256" t="s">
        <v>1</v>
      </c>
      <c r="L383" s="42"/>
      <c r="M383" s="261" t="s">
        <v>1</v>
      </c>
      <c r="N383" s="262" t="s">
        <v>41</v>
      </c>
      <c r="O383" s="88"/>
      <c r="P383" s="263">
        <f>O383*H383</f>
        <v>0</v>
      </c>
      <c r="Q383" s="263">
        <v>0</v>
      </c>
      <c r="R383" s="263">
        <f>Q383*H383</f>
        <v>0</v>
      </c>
      <c r="S383" s="263">
        <v>0</v>
      </c>
      <c r="T383" s="264">
        <f>S383*H383</f>
        <v>0</v>
      </c>
      <c r="AR383" s="265" t="s">
        <v>197</v>
      </c>
      <c r="AT383" s="265" t="s">
        <v>193</v>
      </c>
      <c r="AU383" s="265" t="s">
        <v>85</v>
      </c>
      <c r="AY383" s="17" t="s">
        <v>190</v>
      </c>
      <c r="BE383" s="149">
        <f>IF(N383="základní",J383,0)</f>
        <v>0</v>
      </c>
      <c r="BF383" s="149">
        <f>IF(N383="snížená",J383,0)</f>
        <v>0</v>
      </c>
      <c r="BG383" s="149">
        <f>IF(N383="zákl. přenesená",J383,0)</f>
        <v>0</v>
      </c>
      <c r="BH383" s="149">
        <f>IF(N383="sníž. přenesená",J383,0)</f>
        <v>0</v>
      </c>
      <c r="BI383" s="149">
        <f>IF(N383="nulová",J383,0)</f>
        <v>0</v>
      </c>
      <c r="BJ383" s="17" t="s">
        <v>83</v>
      </c>
      <c r="BK383" s="149">
        <f>ROUND(I383*H383,2)</f>
        <v>0</v>
      </c>
      <c r="BL383" s="17" t="s">
        <v>197</v>
      </c>
      <c r="BM383" s="265" t="s">
        <v>1366</v>
      </c>
    </row>
    <row r="384" spans="2:63" s="11" customFormat="1" ht="22.8" customHeight="1">
      <c r="B384" s="238"/>
      <c r="C384" s="239"/>
      <c r="D384" s="240" t="s">
        <v>75</v>
      </c>
      <c r="E384" s="252" t="s">
        <v>291</v>
      </c>
      <c r="F384" s="252" t="s">
        <v>292</v>
      </c>
      <c r="G384" s="239"/>
      <c r="H384" s="239"/>
      <c r="I384" s="242"/>
      <c r="J384" s="253">
        <f>BK384</f>
        <v>0</v>
      </c>
      <c r="K384" s="239"/>
      <c r="L384" s="244"/>
      <c r="M384" s="245"/>
      <c r="N384" s="246"/>
      <c r="O384" s="246"/>
      <c r="P384" s="247">
        <f>SUM(P385:P390)</f>
        <v>0</v>
      </c>
      <c r="Q384" s="246"/>
      <c r="R384" s="247">
        <f>SUM(R385:R390)</f>
        <v>0</v>
      </c>
      <c r="S384" s="246"/>
      <c r="T384" s="248">
        <f>SUM(T385:T390)</f>
        <v>0</v>
      </c>
      <c r="AR384" s="249" t="s">
        <v>83</v>
      </c>
      <c r="AT384" s="250" t="s">
        <v>75</v>
      </c>
      <c r="AU384" s="250" t="s">
        <v>83</v>
      </c>
      <c r="AY384" s="249" t="s">
        <v>190</v>
      </c>
      <c r="BK384" s="251">
        <f>SUM(BK385:BK390)</f>
        <v>0</v>
      </c>
    </row>
    <row r="385" spans="2:65" s="1" customFormat="1" ht="24" customHeight="1">
      <c r="B385" s="40"/>
      <c r="C385" s="254" t="s">
        <v>424</v>
      </c>
      <c r="D385" s="254" t="s">
        <v>193</v>
      </c>
      <c r="E385" s="255" t="s">
        <v>294</v>
      </c>
      <c r="F385" s="256" t="s">
        <v>295</v>
      </c>
      <c r="G385" s="257" t="s">
        <v>296</v>
      </c>
      <c r="H385" s="258">
        <v>64.002</v>
      </c>
      <c r="I385" s="259"/>
      <c r="J385" s="260">
        <f>ROUND(I385*H385,2)</f>
        <v>0</v>
      </c>
      <c r="K385" s="256" t="s">
        <v>1</v>
      </c>
      <c r="L385" s="42"/>
      <c r="M385" s="261" t="s">
        <v>1</v>
      </c>
      <c r="N385" s="262" t="s">
        <v>41</v>
      </c>
      <c r="O385" s="88"/>
      <c r="P385" s="263">
        <f>O385*H385</f>
        <v>0</v>
      </c>
      <c r="Q385" s="263">
        <v>0</v>
      </c>
      <c r="R385" s="263">
        <f>Q385*H385</f>
        <v>0</v>
      </c>
      <c r="S385" s="263">
        <v>0</v>
      </c>
      <c r="T385" s="264">
        <f>S385*H385</f>
        <v>0</v>
      </c>
      <c r="AR385" s="265" t="s">
        <v>197</v>
      </c>
      <c r="AT385" s="265" t="s">
        <v>193</v>
      </c>
      <c r="AU385" s="265" t="s">
        <v>85</v>
      </c>
      <c r="AY385" s="17" t="s">
        <v>190</v>
      </c>
      <c r="BE385" s="149">
        <f>IF(N385="základní",J385,0)</f>
        <v>0</v>
      </c>
      <c r="BF385" s="149">
        <f>IF(N385="snížená",J385,0)</f>
        <v>0</v>
      </c>
      <c r="BG385" s="149">
        <f>IF(N385="zákl. přenesená",J385,0)</f>
        <v>0</v>
      </c>
      <c r="BH385" s="149">
        <f>IF(N385="sníž. přenesená",J385,0)</f>
        <v>0</v>
      </c>
      <c r="BI385" s="149">
        <f>IF(N385="nulová",J385,0)</f>
        <v>0</v>
      </c>
      <c r="BJ385" s="17" t="s">
        <v>83</v>
      </c>
      <c r="BK385" s="149">
        <f>ROUND(I385*H385,2)</f>
        <v>0</v>
      </c>
      <c r="BL385" s="17" t="s">
        <v>197</v>
      </c>
      <c r="BM385" s="265" t="s">
        <v>1367</v>
      </c>
    </row>
    <row r="386" spans="2:65" s="1" customFormat="1" ht="24" customHeight="1">
      <c r="B386" s="40"/>
      <c r="C386" s="254" t="s">
        <v>430</v>
      </c>
      <c r="D386" s="254" t="s">
        <v>193</v>
      </c>
      <c r="E386" s="255" t="s">
        <v>298</v>
      </c>
      <c r="F386" s="256" t="s">
        <v>299</v>
      </c>
      <c r="G386" s="257" t="s">
        <v>296</v>
      </c>
      <c r="H386" s="258">
        <v>64.002</v>
      </c>
      <c r="I386" s="259"/>
      <c r="J386" s="260">
        <f>ROUND(I386*H386,2)</f>
        <v>0</v>
      </c>
      <c r="K386" s="256" t="s">
        <v>1</v>
      </c>
      <c r="L386" s="42"/>
      <c r="M386" s="261" t="s">
        <v>1</v>
      </c>
      <c r="N386" s="262" t="s">
        <v>41</v>
      </c>
      <c r="O386" s="88"/>
      <c r="P386" s="263">
        <f>O386*H386</f>
        <v>0</v>
      </c>
      <c r="Q386" s="263">
        <v>0</v>
      </c>
      <c r="R386" s="263">
        <f>Q386*H386</f>
        <v>0</v>
      </c>
      <c r="S386" s="263">
        <v>0</v>
      </c>
      <c r="T386" s="264">
        <f>S386*H386</f>
        <v>0</v>
      </c>
      <c r="AR386" s="265" t="s">
        <v>197</v>
      </c>
      <c r="AT386" s="265" t="s">
        <v>193</v>
      </c>
      <c r="AU386" s="265" t="s">
        <v>85</v>
      </c>
      <c r="AY386" s="17" t="s">
        <v>190</v>
      </c>
      <c r="BE386" s="149">
        <f>IF(N386="základní",J386,0)</f>
        <v>0</v>
      </c>
      <c r="BF386" s="149">
        <f>IF(N386="snížená",J386,0)</f>
        <v>0</v>
      </c>
      <c r="BG386" s="149">
        <f>IF(N386="zákl. přenesená",J386,0)</f>
        <v>0</v>
      </c>
      <c r="BH386" s="149">
        <f>IF(N386="sníž. přenesená",J386,0)</f>
        <v>0</v>
      </c>
      <c r="BI386" s="149">
        <f>IF(N386="nulová",J386,0)</f>
        <v>0</v>
      </c>
      <c r="BJ386" s="17" t="s">
        <v>83</v>
      </c>
      <c r="BK386" s="149">
        <f>ROUND(I386*H386,2)</f>
        <v>0</v>
      </c>
      <c r="BL386" s="17" t="s">
        <v>197</v>
      </c>
      <c r="BM386" s="265" t="s">
        <v>1368</v>
      </c>
    </row>
    <row r="387" spans="2:65" s="1" customFormat="1" ht="24" customHeight="1">
      <c r="B387" s="40"/>
      <c r="C387" s="254" t="s">
        <v>434</v>
      </c>
      <c r="D387" s="254" t="s">
        <v>193</v>
      </c>
      <c r="E387" s="255" t="s">
        <v>302</v>
      </c>
      <c r="F387" s="256" t="s">
        <v>303</v>
      </c>
      <c r="G387" s="257" t="s">
        <v>296</v>
      </c>
      <c r="H387" s="258">
        <v>640.02</v>
      </c>
      <c r="I387" s="259"/>
      <c r="J387" s="260">
        <f>ROUND(I387*H387,2)</f>
        <v>0</v>
      </c>
      <c r="K387" s="256" t="s">
        <v>1</v>
      </c>
      <c r="L387" s="42"/>
      <c r="M387" s="261" t="s">
        <v>1</v>
      </c>
      <c r="N387" s="262" t="s">
        <v>41</v>
      </c>
      <c r="O387" s="88"/>
      <c r="P387" s="263">
        <f>O387*H387</f>
        <v>0</v>
      </c>
      <c r="Q387" s="263">
        <v>0</v>
      </c>
      <c r="R387" s="263">
        <f>Q387*H387</f>
        <v>0</v>
      </c>
      <c r="S387" s="263">
        <v>0</v>
      </c>
      <c r="T387" s="264">
        <f>S387*H387</f>
        <v>0</v>
      </c>
      <c r="AR387" s="265" t="s">
        <v>197</v>
      </c>
      <c r="AT387" s="265" t="s">
        <v>193</v>
      </c>
      <c r="AU387" s="265" t="s">
        <v>85</v>
      </c>
      <c r="AY387" s="17" t="s">
        <v>190</v>
      </c>
      <c r="BE387" s="149">
        <f>IF(N387="základní",J387,0)</f>
        <v>0</v>
      </c>
      <c r="BF387" s="149">
        <f>IF(N387="snížená",J387,0)</f>
        <v>0</v>
      </c>
      <c r="BG387" s="149">
        <f>IF(N387="zákl. přenesená",J387,0)</f>
        <v>0</v>
      </c>
      <c r="BH387" s="149">
        <f>IF(N387="sníž. přenesená",J387,0)</f>
        <v>0</v>
      </c>
      <c r="BI387" s="149">
        <f>IF(N387="nulová",J387,0)</f>
        <v>0</v>
      </c>
      <c r="BJ387" s="17" t="s">
        <v>83</v>
      </c>
      <c r="BK387" s="149">
        <f>ROUND(I387*H387,2)</f>
        <v>0</v>
      </c>
      <c r="BL387" s="17" t="s">
        <v>197</v>
      </c>
      <c r="BM387" s="265" t="s">
        <v>1369</v>
      </c>
    </row>
    <row r="388" spans="2:51" s="13" customFormat="1" ht="12">
      <c r="B388" s="277"/>
      <c r="C388" s="278"/>
      <c r="D388" s="268" t="s">
        <v>199</v>
      </c>
      <c r="E388" s="279" t="s">
        <v>1</v>
      </c>
      <c r="F388" s="280" t="s">
        <v>1370</v>
      </c>
      <c r="G388" s="278"/>
      <c r="H388" s="281">
        <v>640.02</v>
      </c>
      <c r="I388" s="282"/>
      <c r="J388" s="278"/>
      <c r="K388" s="278"/>
      <c r="L388" s="283"/>
      <c r="M388" s="284"/>
      <c r="N388" s="285"/>
      <c r="O388" s="285"/>
      <c r="P388" s="285"/>
      <c r="Q388" s="285"/>
      <c r="R388" s="285"/>
      <c r="S388" s="285"/>
      <c r="T388" s="286"/>
      <c r="AT388" s="287" t="s">
        <v>199</v>
      </c>
      <c r="AU388" s="287" t="s">
        <v>85</v>
      </c>
      <c r="AV388" s="13" t="s">
        <v>85</v>
      </c>
      <c r="AW388" s="13" t="s">
        <v>31</v>
      </c>
      <c r="AX388" s="13" t="s">
        <v>76</v>
      </c>
      <c r="AY388" s="287" t="s">
        <v>190</v>
      </c>
    </row>
    <row r="389" spans="2:51" s="14" customFormat="1" ht="12">
      <c r="B389" s="288"/>
      <c r="C389" s="289"/>
      <c r="D389" s="268" t="s">
        <v>199</v>
      </c>
      <c r="E389" s="290" t="s">
        <v>1</v>
      </c>
      <c r="F389" s="291" t="s">
        <v>205</v>
      </c>
      <c r="G389" s="289"/>
      <c r="H389" s="292">
        <v>640.02</v>
      </c>
      <c r="I389" s="293"/>
      <c r="J389" s="289"/>
      <c r="K389" s="289"/>
      <c r="L389" s="294"/>
      <c r="M389" s="295"/>
      <c r="N389" s="296"/>
      <c r="O389" s="296"/>
      <c r="P389" s="296"/>
      <c r="Q389" s="296"/>
      <c r="R389" s="296"/>
      <c r="S389" s="296"/>
      <c r="T389" s="297"/>
      <c r="AT389" s="298" t="s">
        <v>199</v>
      </c>
      <c r="AU389" s="298" t="s">
        <v>85</v>
      </c>
      <c r="AV389" s="14" t="s">
        <v>197</v>
      </c>
      <c r="AW389" s="14" t="s">
        <v>31</v>
      </c>
      <c r="AX389" s="14" t="s">
        <v>83</v>
      </c>
      <c r="AY389" s="298" t="s">
        <v>190</v>
      </c>
    </row>
    <row r="390" spans="2:65" s="1" customFormat="1" ht="24" customHeight="1">
      <c r="B390" s="40"/>
      <c r="C390" s="254" t="s">
        <v>438</v>
      </c>
      <c r="D390" s="254" t="s">
        <v>193</v>
      </c>
      <c r="E390" s="255" t="s">
        <v>307</v>
      </c>
      <c r="F390" s="256" t="s">
        <v>308</v>
      </c>
      <c r="G390" s="257" t="s">
        <v>296</v>
      </c>
      <c r="H390" s="258">
        <v>64.002</v>
      </c>
      <c r="I390" s="259"/>
      <c r="J390" s="260">
        <f>ROUND(I390*H390,2)</f>
        <v>0</v>
      </c>
      <c r="K390" s="256" t="s">
        <v>1</v>
      </c>
      <c r="L390" s="42"/>
      <c r="M390" s="261" t="s">
        <v>1</v>
      </c>
      <c r="N390" s="262" t="s">
        <v>41</v>
      </c>
      <c r="O390" s="88"/>
      <c r="P390" s="263">
        <f>O390*H390</f>
        <v>0</v>
      </c>
      <c r="Q390" s="263">
        <v>0</v>
      </c>
      <c r="R390" s="263">
        <f>Q390*H390</f>
        <v>0</v>
      </c>
      <c r="S390" s="263">
        <v>0</v>
      </c>
      <c r="T390" s="264">
        <f>S390*H390</f>
        <v>0</v>
      </c>
      <c r="AR390" s="265" t="s">
        <v>197</v>
      </c>
      <c r="AT390" s="265" t="s">
        <v>193</v>
      </c>
      <c r="AU390" s="265" t="s">
        <v>85</v>
      </c>
      <c r="AY390" s="17" t="s">
        <v>190</v>
      </c>
      <c r="BE390" s="149">
        <f>IF(N390="základní",J390,0)</f>
        <v>0</v>
      </c>
      <c r="BF390" s="149">
        <f>IF(N390="snížená",J390,0)</f>
        <v>0</v>
      </c>
      <c r="BG390" s="149">
        <f>IF(N390="zákl. přenesená",J390,0)</f>
        <v>0</v>
      </c>
      <c r="BH390" s="149">
        <f>IF(N390="sníž. přenesená",J390,0)</f>
        <v>0</v>
      </c>
      <c r="BI390" s="149">
        <f>IF(N390="nulová",J390,0)</f>
        <v>0</v>
      </c>
      <c r="BJ390" s="17" t="s">
        <v>83</v>
      </c>
      <c r="BK390" s="149">
        <f>ROUND(I390*H390,2)</f>
        <v>0</v>
      </c>
      <c r="BL390" s="17" t="s">
        <v>197</v>
      </c>
      <c r="BM390" s="265" t="s">
        <v>1371</v>
      </c>
    </row>
    <row r="391" spans="2:63" s="11" customFormat="1" ht="22.8" customHeight="1">
      <c r="B391" s="238"/>
      <c r="C391" s="239"/>
      <c r="D391" s="240" t="s">
        <v>75</v>
      </c>
      <c r="E391" s="252" t="s">
        <v>310</v>
      </c>
      <c r="F391" s="252" t="s">
        <v>311</v>
      </c>
      <c r="G391" s="239"/>
      <c r="H391" s="239"/>
      <c r="I391" s="242"/>
      <c r="J391" s="253">
        <f>BK391</f>
        <v>0</v>
      </c>
      <c r="K391" s="239"/>
      <c r="L391" s="244"/>
      <c r="M391" s="245"/>
      <c r="N391" s="246"/>
      <c r="O391" s="246"/>
      <c r="P391" s="247">
        <f>P392</f>
        <v>0</v>
      </c>
      <c r="Q391" s="246"/>
      <c r="R391" s="247">
        <f>R392</f>
        <v>0</v>
      </c>
      <c r="S391" s="246"/>
      <c r="T391" s="248">
        <f>T392</f>
        <v>0</v>
      </c>
      <c r="AR391" s="249" t="s">
        <v>83</v>
      </c>
      <c r="AT391" s="250" t="s">
        <v>75</v>
      </c>
      <c r="AU391" s="250" t="s">
        <v>83</v>
      </c>
      <c r="AY391" s="249" t="s">
        <v>190</v>
      </c>
      <c r="BK391" s="251">
        <f>BK392</f>
        <v>0</v>
      </c>
    </row>
    <row r="392" spans="2:65" s="1" customFormat="1" ht="16.5" customHeight="1">
      <c r="B392" s="40"/>
      <c r="C392" s="254" t="s">
        <v>442</v>
      </c>
      <c r="D392" s="254" t="s">
        <v>193</v>
      </c>
      <c r="E392" s="255" t="s">
        <v>313</v>
      </c>
      <c r="F392" s="256" t="s">
        <v>314</v>
      </c>
      <c r="G392" s="257" t="s">
        <v>296</v>
      </c>
      <c r="H392" s="258">
        <v>43.963</v>
      </c>
      <c r="I392" s="259"/>
      <c r="J392" s="260">
        <f>ROUND(I392*H392,2)</f>
        <v>0</v>
      </c>
      <c r="K392" s="256" t="s">
        <v>1</v>
      </c>
      <c r="L392" s="42"/>
      <c r="M392" s="261" t="s">
        <v>1</v>
      </c>
      <c r="N392" s="262" t="s">
        <v>41</v>
      </c>
      <c r="O392" s="88"/>
      <c r="P392" s="263">
        <f>O392*H392</f>
        <v>0</v>
      </c>
      <c r="Q392" s="263">
        <v>0</v>
      </c>
      <c r="R392" s="263">
        <f>Q392*H392</f>
        <v>0</v>
      </c>
      <c r="S392" s="263">
        <v>0</v>
      </c>
      <c r="T392" s="264">
        <f>S392*H392</f>
        <v>0</v>
      </c>
      <c r="AR392" s="265" t="s">
        <v>197</v>
      </c>
      <c r="AT392" s="265" t="s">
        <v>193</v>
      </c>
      <c r="AU392" s="265" t="s">
        <v>85</v>
      </c>
      <c r="AY392" s="17" t="s">
        <v>190</v>
      </c>
      <c r="BE392" s="149">
        <f>IF(N392="základní",J392,0)</f>
        <v>0</v>
      </c>
      <c r="BF392" s="149">
        <f>IF(N392="snížená",J392,0)</f>
        <v>0</v>
      </c>
      <c r="BG392" s="149">
        <f>IF(N392="zákl. přenesená",J392,0)</f>
        <v>0</v>
      </c>
      <c r="BH392" s="149">
        <f>IF(N392="sníž. přenesená",J392,0)</f>
        <v>0</v>
      </c>
      <c r="BI392" s="149">
        <f>IF(N392="nulová",J392,0)</f>
        <v>0</v>
      </c>
      <c r="BJ392" s="17" t="s">
        <v>83</v>
      </c>
      <c r="BK392" s="149">
        <f>ROUND(I392*H392,2)</f>
        <v>0</v>
      </c>
      <c r="BL392" s="17" t="s">
        <v>197</v>
      </c>
      <c r="BM392" s="265" t="s">
        <v>1372</v>
      </c>
    </row>
    <row r="393" spans="2:63" s="11" customFormat="1" ht="25.9" customHeight="1">
      <c r="B393" s="238"/>
      <c r="C393" s="239"/>
      <c r="D393" s="240" t="s">
        <v>75</v>
      </c>
      <c r="E393" s="241" t="s">
        <v>316</v>
      </c>
      <c r="F393" s="241" t="s">
        <v>317</v>
      </c>
      <c r="G393" s="239"/>
      <c r="H393" s="239"/>
      <c r="I393" s="242"/>
      <c r="J393" s="243">
        <f>BK393</f>
        <v>0</v>
      </c>
      <c r="K393" s="239"/>
      <c r="L393" s="244"/>
      <c r="M393" s="245"/>
      <c r="N393" s="246"/>
      <c r="O393" s="246"/>
      <c r="P393" s="247">
        <f>P394+P411+P420+P436+P529+P590+P622+P653+P692+P709+P784+P846</f>
        <v>0</v>
      </c>
      <c r="Q393" s="246"/>
      <c r="R393" s="247">
        <f>R394+R411+R420+R436+R529+R590+R622+R653+R692+R709+R784+R846</f>
        <v>0.4752</v>
      </c>
      <c r="S393" s="246"/>
      <c r="T393" s="248">
        <f>T394+T411+T420+T436+T529+T590+T622+T653+T692+T709+T784+T846</f>
        <v>0</v>
      </c>
      <c r="AR393" s="249" t="s">
        <v>85</v>
      </c>
      <c r="AT393" s="250" t="s">
        <v>75</v>
      </c>
      <c r="AU393" s="250" t="s">
        <v>76</v>
      </c>
      <c r="AY393" s="249" t="s">
        <v>190</v>
      </c>
      <c r="BK393" s="251">
        <f>BK394+BK411+BK420+BK436+BK529+BK590+BK622+BK653+BK692+BK709+BK784+BK846</f>
        <v>0</v>
      </c>
    </row>
    <row r="394" spans="2:63" s="11" customFormat="1" ht="22.8" customHeight="1">
      <c r="B394" s="238"/>
      <c r="C394" s="239"/>
      <c r="D394" s="240" t="s">
        <v>75</v>
      </c>
      <c r="E394" s="252" t="s">
        <v>318</v>
      </c>
      <c r="F394" s="252" t="s">
        <v>319</v>
      </c>
      <c r="G394" s="239"/>
      <c r="H394" s="239"/>
      <c r="I394" s="242"/>
      <c r="J394" s="253">
        <f>BK394</f>
        <v>0</v>
      </c>
      <c r="K394" s="239"/>
      <c r="L394" s="244"/>
      <c r="M394" s="245"/>
      <c r="N394" s="246"/>
      <c r="O394" s="246"/>
      <c r="P394" s="247">
        <f>SUM(P395:P410)</f>
        <v>0</v>
      </c>
      <c r="Q394" s="246"/>
      <c r="R394" s="247">
        <f>SUM(R395:R410)</f>
        <v>0</v>
      </c>
      <c r="S394" s="246"/>
      <c r="T394" s="248">
        <f>SUM(T395:T410)</f>
        <v>0</v>
      </c>
      <c r="AR394" s="249" t="s">
        <v>85</v>
      </c>
      <c r="AT394" s="250" t="s">
        <v>75</v>
      </c>
      <c r="AU394" s="250" t="s">
        <v>83</v>
      </c>
      <c r="AY394" s="249" t="s">
        <v>190</v>
      </c>
      <c r="BK394" s="251">
        <f>SUM(BK395:BK410)</f>
        <v>0</v>
      </c>
    </row>
    <row r="395" spans="2:65" s="1" customFormat="1" ht="24" customHeight="1">
      <c r="B395" s="40"/>
      <c r="C395" s="254" t="s">
        <v>446</v>
      </c>
      <c r="D395" s="254" t="s">
        <v>193</v>
      </c>
      <c r="E395" s="255" t="s">
        <v>1373</v>
      </c>
      <c r="F395" s="256" t="s">
        <v>1374</v>
      </c>
      <c r="G395" s="257" t="s">
        <v>196</v>
      </c>
      <c r="H395" s="258">
        <v>9.6</v>
      </c>
      <c r="I395" s="259"/>
      <c r="J395" s="260">
        <f>ROUND(I395*H395,2)</f>
        <v>0</v>
      </c>
      <c r="K395" s="256" t="s">
        <v>1</v>
      </c>
      <c r="L395" s="42"/>
      <c r="M395" s="261" t="s">
        <v>1</v>
      </c>
      <c r="N395" s="262" t="s">
        <v>41</v>
      </c>
      <c r="O395" s="88"/>
      <c r="P395" s="263">
        <f>O395*H395</f>
        <v>0</v>
      </c>
      <c r="Q395" s="263">
        <v>0</v>
      </c>
      <c r="R395" s="263">
        <f>Q395*H395</f>
        <v>0</v>
      </c>
      <c r="S395" s="263">
        <v>0</v>
      </c>
      <c r="T395" s="264">
        <f>S395*H395</f>
        <v>0</v>
      </c>
      <c r="AR395" s="265" t="s">
        <v>301</v>
      </c>
      <c r="AT395" s="265" t="s">
        <v>193</v>
      </c>
      <c r="AU395" s="265" t="s">
        <v>85</v>
      </c>
      <c r="AY395" s="17" t="s">
        <v>190</v>
      </c>
      <c r="BE395" s="149">
        <f>IF(N395="základní",J395,0)</f>
        <v>0</v>
      </c>
      <c r="BF395" s="149">
        <f>IF(N395="snížená",J395,0)</f>
        <v>0</v>
      </c>
      <c r="BG395" s="149">
        <f>IF(N395="zákl. přenesená",J395,0)</f>
        <v>0</v>
      </c>
      <c r="BH395" s="149">
        <f>IF(N395="sníž. přenesená",J395,0)</f>
        <v>0</v>
      </c>
      <c r="BI395" s="149">
        <f>IF(N395="nulová",J395,0)</f>
        <v>0</v>
      </c>
      <c r="BJ395" s="17" t="s">
        <v>83</v>
      </c>
      <c r="BK395" s="149">
        <f>ROUND(I395*H395,2)</f>
        <v>0</v>
      </c>
      <c r="BL395" s="17" t="s">
        <v>301</v>
      </c>
      <c r="BM395" s="265" t="s">
        <v>1375</v>
      </c>
    </row>
    <row r="396" spans="2:51" s="12" customFormat="1" ht="12">
      <c r="B396" s="266"/>
      <c r="C396" s="267"/>
      <c r="D396" s="268" t="s">
        <v>199</v>
      </c>
      <c r="E396" s="269" t="s">
        <v>1</v>
      </c>
      <c r="F396" s="270" t="s">
        <v>1376</v>
      </c>
      <c r="G396" s="267"/>
      <c r="H396" s="269" t="s">
        <v>1</v>
      </c>
      <c r="I396" s="271"/>
      <c r="J396" s="267"/>
      <c r="K396" s="267"/>
      <c r="L396" s="272"/>
      <c r="M396" s="273"/>
      <c r="N396" s="274"/>
      <c r="O396" s="274"/>
      <c r="P396" s="274"/>
      <c r="Q396" s="274"/>
      <c r="R396" s="274"/>
      <c r="S396" s="274"/>
      <c r="T396" s="275"/>
      <c r="AT396" s="276" t="s">
        <v>199</v>
      </c>
      <c r="AU396" s="276" t="s">
        <v>85</v>
      </c>
      <c r="AV396" s="12" t="s">
        <v>83</v>
      </c>
      <c r="AW396" s="12" t="s">
        <v>31</v>
      </c>
      <c r="AX396" s="12" t="s">
        <v>76</v>
      </c>
      <c r="AY396" s="276" t="s">
        <v>190</v>
      </c>
    </row>
    <row r="397" spans="2:51" s="13" customFormat="1" ht="12">
      <c r="B397" s="277"/>
      <c r="C397" s="278"/>
      <c r="D397" s="268" t="s">
        <v>199</v>
      </c>
      <c r="E397" s="279" t="s">
        <v>1</v>
      </c>
      <c r="F397" s="280" t="s">
        <v>1377</v>
      </c>
      <c r="G397" s="278"/>
      <c r="H397" s="281">
        <v>0.8</v>
      </c>
      <c r="I397" s="282"/>
      <c r="J397" s="278"/>
      <c r="K397" s="278"/>
      <c r="L397" s="283"/>
      <c r="M397" s="284"/>
      <c r="N397" s="285"/>
      <c r="O397" s="285"/>
      <c r="P397" s="285"/>
      <c r="Q397" s="285"/>
      <c r="R397" s="285"/>
      <c r="S397" s="285"/>
      <c r="T397" s="286"/>
      <c r="AT397" s="287" t="s">
        <v>199</v>
      </c>
      <c r="AU397" s="287" t="s">
        <v>85</v>
      </c>
      <c r="AV397" s="13" t="s">
        <v>85</v>
      </c>
      <c r="AW397" s="13" t="s">
        <v>31</v>
      </c>
      <c r="AX397" s="13" t="s">
        <v>76</v>
      </c>
      <c r="AY397" s="287" t="s">
        <v>190</v>
      </c>
    </row>
    <row r="398" spans="2:51" s="12" customFormat="1" ht="12">
      <c r="B398" s="266"/>
      <c r="C398" s="267"/>
      <c r="D398" s="268" t="s">
        <v>199</v>
      </c>
      <c r="E398" s="269" t="s">
        <v>1</v>
      </c>
      <c r="F398" s="270" t="s">
        <v>1298</v>
      </c>
      <c r="G398" s="267"/>
      <c r="H398" s="269" t="s">
        <v>1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AT398" s="276" t="s">
        <v>199</v>
      </c>
      <c r="AU398" s="276" t="s">
        <v>85</v>
      </c>
      <c r="AV398" s="12" t="s">
        <v>83</v>
      </c>
      <c r="AW398" s="12" t="s">
        <v>31</v>
      </c>
      <c r="AX398" s="12" t="s">
        <v>76</v>
      </c>
      <c r="AY398" s="276" t="s">
        <v>190</v>
      </c>
    </row>
    <row r="399" spans="2:51" s="13" customFormat="1" ht="12">
      <c r="B399" s="277"/>
      <c r="C399" s="278"/>
      <c r="D399" s="268" t="s">
        <v>199</v>
      </c>
      <c r="E399" s="279" t="s">
        <v>1</v>
      </c>
      <c r="F399" s="280" t="s">
        <v>1378</v>
      </c>
      <c r="G399" s="278"/>
      <c r="H399" s="281">
        <v>4</v>
      </c>
      <c r="I399" s="282"/>
      <c r="J399" s="278"/>
      <c r="K399" s="278"/>
      <c r="L399" s="283"/>
      <c r="M399" s="284"/>
      <c r="N399" s="285"/>
      <c r="O399" s="285"/>
      <c r="P399" s="285"/>
      <c r="Q399" s="285"/>
      <c r="R399" s="285"/>
      <c r="S399" s="285"/>
      <c r="T399" s="286"/>
      <c r="AT399" s="287" t="s">
        <v>199</v>
      </c>
      <c r="AU399" s="287" t="s">
        <v>85</v>
      </c>
      <c r="AV399" s="13" t="s">
        <v>85</v>
      </c>
      <c r="AW399" s="13" t="s">
        <v>31</v>
      </c>
      <c r="AX399" s="13" t="s">
        <v>76</v>
      </c>
      <c r="AY399" s="287" t="s">
        <v>190</v>
      </c>
    </row>
    <row r="400" spans="2:51" s="15" customFormat="1" ht="12">
      <c r="B400" s="309"/>
      <c r="C400" s="310"/>
      <c r="D400" s="268" t="s">
        <v>199</v>
      </c>
      <c r="E400" s="311" t="s">
        <v>1</v>
      </c>
      <c r="F400" s="312" t="s">
        <v>247</v>
      </c>
      <c r="G400" s="310"/>
      <c r="H400" s="313">
        <v>4.8</v>
      </c>
      <c r="I400" s="314"/>
      <c r="J400" s="310"/>
      <c r="K400" s="310"/>
      <c r="L400" s="315"/>
      <c r="M400" s="316"/>
      <c r="N400" s="317"/>
      <c r="O400" s="317"/>
      <c r="P400" s="317"/>
      <c r="Q400" s="317"/>
      <c r="R400" s="317"/>
      <c r="S400" s="317"/>
      <c r="T400" s="318"/>
      <c r="AT400" s="319" t="s">
        <v>199</v>
      </c>
      <c r="AU400" s="319" t="s">
        <v>85</v>
      </c>
      <c r="AV400" s="15" t="s">
        <v>120</v>
      </c>
      <c r="AW400" s="15" t="s">
        <v>31</v>
      </c>
      <c r="AX400" s="15" t="s">
        <v>76</v>
      </c>
      <c r="AY400" s="319" t="s">
        <v>190</v>
      </c>
    </row>
    <row r="401" spans="2:51" s="13" customFormat="1" ht="12">
      <c r="B401" s="277"/>
      <c r="C401" s="278"/>
      <c r="D401" s="268" t="s">
        <v>199</v>
      </c>
      <c r="E401" s="279" t="s">
        <v>1</v>
      </c>
      <c r="F401" s="280" t="s">
        <v>1379</v>
      </c>
      <c r="G401" s="278"/>
      <c r="H401" s="281">
        <v>4.8</v>
      </c>
      <c r="I401" s="282"/>
      <c r="J401" s="278"/>
      <c r="K401" s="278"/>
      <c r="L401" s="283"/>
      <c r="M401" s="284"/>
      <c r="N401" s="285"/>
      <c r="O401" s="285"/>
      <c r="P401" s="285"/>
      <c r="Q401" s="285"/>
      <c r="R401" s="285"/>
      <c r="S401" s="285"/>
      <c r="T401" s="286"/>
      <c r="AT401" s="287" t="s">
        <v>199</v>
      </c>
      <c r="AU401" s="287" t="s">
        <v>85</v>
      </c>
      <c r="AV401" s="13" t="s">
        <v>85</v>
      </c>
      <c r="AW401" s="13" t="s">
        <v>31</v>
      </c>
      <c r="AX401" s="13" t="s">
        <v>76</v>
      </c>
      <c r="AY401" s="287" t="s">
        <v>190</v>
      </c>
    </row>
    <row r="402" spans="2:51" s="14" customFormat="1" ht="12">
      <c r="B402" s="288"/>
      <c r="C402" s="289"/>
      <c r="D402" s="268" t="s">
        <v>199</v>
      </c>
      <c r="E402" s="290" t="s">
        <v>1</v>
      </c>
      <c r="F402" s="291" t="s">
        <v>205</v>
      </c>
      <c r="G402" s="289"/>
      <c r="H402" s="292">
        <v>9.6</v>
      </c>
      <c r="I402" s="293"/>
      <c r="J402" s="289"/>
      <c r="K402" s="289"/>
      <c r="L402" s="294"/>
      <c r="M402" s="295"/>
      <c r="N402" s="296"/>
      <c r="O402" s="296"/>
      <c r="P402" s="296"/>
      <c r="Q402" s="296"/>
      <c r="R402" s="296"/>
      <c r="S402" s="296"/>
      <c r="T402" s="297"/>
      <c r="AT402" s="298" t="s">
        <v>199</v>
      </c>
      <c r="AU402" s="298" t="s">
        <v>85</v>
      </c>
      <c r="AV402" s="14" t="s">
        <v>197</v>
      </c>
      <c r="AW402" s="14" t="s">
        <v>31</v>
      </c>
      <c r="AX402" s="14" t="s">
        <v>83</v>
      </c>
      <c r="AY402" s="298" t="s">
        <v>190</v>
      </c>
    </row>
    <row r="403" spans="2:65" s="1" customFormat="1" ht="24" customHeight="1">
      <c r="B403" s="40"/>
      <c r="C403" s="254" t="s">
        <v>450</v>
      </c>
      <c r="D403" s="254" t="s">
        <v>193</v>
      </c>
      <c r="E403" s="255" t="s">
        <v>1380</v>
      </c>
      <c r="F403" s="256" t="s">
        <v>1381</v>
      </c>
      <c r="G403" s="257" t="s">
        <v>196</v>
      </c>
      <c r="H403" s="258">
        <v>46.022</v>
      </c>
      <c r="I403" s="259"/>
      <c r="J403" s="260">
        <f>ROUND(I403*H403,2)</f>
        <v>0</v>
      </c>
      <c r="K403" s="256" t="s">
        <v>1</v>
      </c>
      <c r="L403" s="42"/>
      <c r="M403" s="261" t="s">
        <v>1</v>
      </c>
      <c r="N403" s="262" t="s">
        <v>41</v>
      </c>
      <c r="O403" s="88"/>
      <c r="P403" s="263">
        <f>O403*H403</f>
        <v>0</v>
      </c>
      <c r="Q403" s="263">
        <v>0</v>
      </c>
      <c r="R403" s="263">
        <f>Q403*H403</f>
        <v>0</v>
      </c>
      <c r="S403" s="263">
        <v>0</v>
      </c>
      <c r="T403" s="264">
        <f>S403*H403</f>
        <v>0</v>
      </c>
      <c r="AR403" s="265" t="s">
        <v>301</v>
      </c>
      <c r="AT403" s="265" t="s">
        <v>193</v>
      </c>
      <c r="AU403" s="265" t="s">
        <v>85</v>
      </c>
      <c r="AY403" s="17" t="s">
        <v>190</v>
      </c>
      <c r="BE403" s="149">
        <f>IF(N403="základní",J403,0)</f>
        <v>0</v>
      </c>
      <c r="BF403" s="149">
        <f>IF(N403="snížená",J403,0)</f>
        <v>0</v>
      </c>
      <c r="BG403" s="149">
        <f>IF(N403="zákl. přenesená",J403,0)</f>
        <v>0</v>
      </c>
      <c r="BH403" s="149">
        <f>IF(N403="sníž. přenesená",J403,0)</f>
        <v>0</v>
      </c>
      <c r="BI403" s="149">
        <f>IF(N403="nulová",J403,0)</f>
        <v>0</v>
      </c>
      <c r="BJ403" s="17" t="s">
        <v>83</v>
      </c>
      <c r="BK403" s="149">
        <f>ROUND(I403*H403,2)</f>
        <v>0</v>
      </c>
      <c r="BL403" s="17" t="s">
        <v>301</v>
      </c>
      <c r="BM403" s="265" t="s">
        <v>1382</v>
      </c>
    </row>
    <row r="404" spans="2:51" s="13" customFormat="1" ht="12">
      <c r="B404" s="277"/>
      <c r="C404" s="278"/>
      <c r="D404" s="268" t="s">
        <v>199</v>
      </c>
      <c r="E404" s="279" t="s">
        <v>1</v>
      </c>
      <c r="F404" s="280" t="s">
        <v>324</v>
      </c>
      <c r="G404" s="278"/>
      <c r="H404" s="281">
        <v>46.022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AT404" s="287" t="s">
        <v>199</v>
      </c>
      <c r="AU404" s="287" t="s">
        <v>85</v>
      </c>
      <c r="AV404" s="13" t="s">
        <v>85</v>
      </c>
      <c r="AW404" s="13" t="s">
        <v>31</v>
      </c>
      <c r="AX404" s="13" t="s">
        <v>76</v>
      </c>
      <c r="AY404" s="287" t="s">
        <v>190</v>
      </c>
    </row>
    <row r="405" spans="2:51" s="14" customFormat="1" ht="12">
      <c r="B405" s="288"/>
      <c r="C405" s="289"/>
      <c r="D405" s="268" t="s">
        <v>199</v>
      </c>
      <c r="E405" s="290" t="s">
        <v>1</v>
      </c>
      <c r="F405" s="291" t="s">
        <v>205</v>
      </c>
      <c r="G405" s="289"/>
      <c r="H405" s="292">
        <v>46.022</v>
      </c>
      <c r="I405" s="293"/>
      <c r="J405" s="289"/>
      <c r="K405" s="289"/>
      <c r="L405" s="294"/>
      <c r="M405" s="295"/>
      <c r="N405" s="296"/>
      <c r="O405" s="296"/>
      <c r="P405" s="296"/>
      <c r="Q405" s="296"/>
      <c r="R405" s="296"/>
      <c r="S405" s="296"/>
      <c r="T405" s="297"/>
      <c r="AT405" s="298" t="s">
        <v>199</v>
      </c>
      <c r="AU405" s="298" t="s">
        <v>85</v>
      </c>
      <c r="AV405" s="14" t="s">
        <v>197</v>
      </c>
      <c r="AW405" s="14" t="s">
        <v>31</v>
      </c>
      <c r="AX405" s="14" t="s">
        <v>83</v>
      </c>
      <c r="AY405" s="298" t="s">
        <v>190</v>
      </c>
    </row>
    <row r="406" spans="2:65" s="1" customFormat="1" ht="16.5" customHeight="1">
      <c r="B406" s="40"/>
      <c r="C406" s="254" t="s">
        <v>454</v>
      </c>
      <c r="D406" s="254" t="s">
        <v>193</v>
      </c>
      <c r="E406" s="255" t="s">
        <v>1383</v>
      </c>
      <c r="F406" s="256" t="s">
        <v>1384</v>
      </c>
      <c r="G406" s="257" t="s">
        <v>196</v>
      </c>
      <c r="H406" s="258">
        <v>4</v>
      </c>
      <c r="I406" s="259"/>
      <c r="J406" s="260">
        <f>ROUND(I406*H406,2)</f>
        <v>0</v>
      </c>
      <c r="K406" s="256" t="s">
        <v>1</v>
      </c>
      <c r="L406" s="42"/>
      <c r="M406" s="261" t="s">
        <v>1</v>
      </c>
      <c r="N406" s="262" t="s">
        <v>41</v>
      </c>
      <c r="O406" s="88"/>
      <c r="P406" s="263">
        <f>O406*H406</f>
        <v>0</v>
      </c>
      <c r="Q406" s="263">
        <v>0</v>
      </c>
      <c r="R406" s="263">
        <f>Q406*H406</f>
        <v>0</v>
      </c>
      <c r="S406" s="263">
        <v>0</v>
      </c>
      <c r="T406" s="264">
        <f>S406*H406</f>
        <v>0</v>
      </c>
      <c r="AR406" s="265" t="s">
        <v>301</v>
      </c>
      <c r="AT406" s="265" t="s">
        <v>193</v>
      </c>
      <c r="AU406" s="265" t="s">
        <v>85</v>
      </c>
      <c r="AY406" s="17" t="s">
        <v>190</v>
      </c>
      <c r="BE406" s="149">
        <f>IF(N406="základní",J406,0)</f>
        <v>0</v>
      </c>
      <c r="BF406" s="149">
        <f>IF(N406="snížená",J406,0)</f>
        <v>0</v>
      </c>
      <c r="BG406" s="149">
        <f>IF(N406="zákl. přenesená",J406,0)</f>
        <v>0</v>
      </c>
      <c r="BH406" s="149">
        <f>IF(N406="sníž. přenesená",J406,0)</f>
        <v>0</v>
      </c>
      <c r="BI406" s="149">
        <f>IF(N406="nulová",J406,0)</f>
        <v>0</v>
      </c>
      <c r="BJ406" s="17" t="s">
        <v>83</v>
      </c>
      <c r="BK406" s="149">
        <f>ROUND(I406*H406,2)</f>
        <v>0</v>
      </c>
      <c r="BL406" s="17" t="s">
        <v>301</v>
      </c>
      <c r="BM406" s="265" t="s">
        <v>1385</v>
      </c>
    </row>
    <row r="407" spans="2:51" s="12" customFormat="1" ht="12">
      <c r="B407" s="266"/>
      <c r="C407" s="267"/>
      <c r="D407" s="268" t="s">
        <v>199</v>
      </c>
      <c r="E407" s="269" t="s">
        <v>1</v>
      </c>
      <c r="F407" s="270" t="s">
        <v>1298</v>
      </c>
      <c r="G407" s="267"/>
      <c r="H407" s="269" t="s">
        <v>1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AT407" s="276" t="s">
        <v>199</v>
      </c>
      <c r="AU407" s="276" t="s">
        <v>85</v>
      </c>
      <c r="AV407" s="12" t="s">
        <v>83</v>
      </c>
      <c r="AW407" s="12" t="s">
        <v>31</v>
      </c>
      <c r="AX407" s="12" t="s">
        <v>76</v>
      </c>
      <c r="AY407" s="276" t="s">
        <v>190</v>
      </c>
    </row>
    <row r="408" spans="2:51" s="13" customFormat="1" ht="12">
      <c r="B408" s="277"/>
      <c r="C408" s="278"/>
      <c r="D408" s="268" t="s">
        <v>199</v>
      </c>
      <c r="E408" s="279" t="s">
        <v>1</v>
      </c>
      <c r="F408" s="280" t="s">
        <v>1378</v>
      </c>
      <c r="G408" s="278"/>
      <c r="H408" s="281">
        <v>4</v>
      </c>
      <c r="I408" s="282"/>
      <c r="J408" s="278"/>
      <c r="K408" s="278"/>
      <c r="L408" s="283"/>
      <c r="M408" s="284"/>
      <c r="N408" s="285"/>
      <c r="O408" s="285"/>
      <c r="P408" s="285"/>
      <c r="Q408" s="285"/>
      <c r="R408" s="285"/>
      <c r="S408" s="285"/>
      <c r="T408" s="286"/>
      <c r="AT408" s="287" t="s">
        <v>199</v>
      </c>
      <c r="AU408" s="287" t="s">
        <v>85</v>
      </c>
      <c r="AV408" s="13" t="s">
        <v>85</v>
      </c>
      <c r="AW408" s="13" t="s">
        <v>31</v>
      </c>
      <c r="AX408" s="13" t="s">
        <v>76</v>
      </c>
      <c r="AY408" s="287" t="s">
        <v>190</v>
      </c>
    </row>
    <row r="409" spans="2:51" s="14" customFormat="1" ht="12">
      <c r="B409" s="288"/>
      <c r="C409" s="289"/>
      <c r="D409" s="268" t="s">
        <v>199</v>
      </c>
      <c r="E409" s="290" t="s">
        <v>1</v>
      </c>
      <c r="F409" s="291" t="s">
        <v>205</v>
      </c>
      <c r="G409" s="289"/>
      <c r="H409" s="292">
        <v>4</v>
      </c>
      <c r="I409" s="293"/>
      <c r="J409" s="289"/>
      <c r="K409" s="289"/>
      <c r="L409" s="294"/>
      <c r="M409" s="295"/>
      <c r="N409" s="296"/>
      <c r="O409" s="296"/>
      <c r="P409" s="296"/>
      <c r="Q409" s="296"/>
      <c r="R409" s="296"/>
      <c r="S409" s="296"/>
      <c r="T409" s="297"/>
      <c r="AT409" s="298" t="s">
        <v>199</v>
      </c>
      <c r="AU409" s="298" t="s">
        <v>85</v>
      </c>
      <c r="AV409" s="14" t="s">
        <v>197</v>
      </c>
      <c r="AW409" s="14" t="s">
        <v>31</v>
      </c>
      <c r="AX409" s="14" t="s">
        <v>83</v>
      </c>
      <c r="AY409" s="298" t="s">
        <v>190</v>
      </c>
    </row>
    <row r="410" spans="2:65" s="1" customFormat="1" ht="24" customHeight="1">
      <c r="B410" s="40"/>
      <c r="C410" s="254" t="s">
        <v>460</v>
      </c>
      <c r="D410" s="254" t="s">
        <v>193</v>
      </c>
      <c r="E410" s="255" t="s">
        <v>326</v>
      </c>
      <c r="F410" s="256" t="s">
        <v>327</v>
      </c>
      <c r="G410" s="257" t="s">
        <v>296</v>
      </c>
      <c r="H410" s="258">
        <v>0.219</v>
      </c>
      <c r="I410" s="259"/>
      <c r="J410" s="260">
        <f>ROUND(I410*H410,2)</f>
        <v>0</v>
      </c>
      <c r="K410" s="256" t="s">
        <v>1</v>
      </c>
      <c r="L410" s="42"/>
      <c r="M410" s="261" t="s">
        <v>1</v>
      </c>
      <c r="N410" s="262" t="s">
        <v>41</v>
      </c>
      <c r="O410" s="88"/>
      <c r="P410" s="263">
        <f>O410*H410</f>
        <v>0</v>
      </c>
      <c r="Q410" s="263">
        <v>0</v>
      </c>
      <c r="R410" s="263">
        <f>Q410*H410</f>
        <v>0</v>
      </c>
      <c r="S410" s="263">
        <v>0</v>
      </c>
      <c r="T410" s="264">
        <f>S410*H410</f>
        <v>0</v>
      </c>
      <c r="AR410" s="265" t="s">
        <v>301</v>
      </c>
      <c r="AT410" s="265" t="s">
        <v>193</v>
      </c>
      <c r="AU410" s="265" t="s">
        <v>85</v>
      </c>
      <c r="AY410" s="17" t="s">
        <v>190</v>
      </c>
      <c r="BE410" s="149">
        <f>IF(N410="základní",J410,0)</f>
        <v>0</v>
      </c>
      <c r="BF410" s="149">
        <f>IF(N410="snížená",J410,0)</f>
        <v>0</v>
      </c>
      <c r="BG410" s="149">
        <f>IF(N410="zákl. přenesená",J410,0)</f>
        <v>0</v>
      </c>
      <c r="BH410" s="149">
        <f>IF(N410="sníž. přenesená",J410,0)</f>
        <v>0</v>
      </c>
      <c r="BI410" s="149">
        <f>IF(N410="nulová",J410,0)</f>
        <v>0</v>
      </c>
      <c r="BJ410" s="17" t="s">
        <v>83</v>
      </c>
      <c r="BK410" s="149">
        <f>ROUND(I410*H410,2)</f>
        <v>0</v>
      </c>
      <c r="BL410" s="17" t="s">
        <v>301</v>
      </c>
      <c r="BM410" s="265" t="s">
        <v>1386</v>
      </c>
    </row>
    <row r="411" spans="2:63" s="11" customFormat="1" ht="22.8" customHeight="1">
      <c r="B411" s="238"/>
      <c r="C411" s="239"/>
      <c r="D411" s="240" t="s">
        <v>75</v>
      </c>
      <c r="E411" s="252" t="s">
        <v>344</v>
      </c>
      <c r="F411" s="252" t="s">
        <v>345</v>
      </c>
      <c r="G411" s="239"/>
      <c r="H411" s="239"/>
      <c r="I411" s="242"/>
      <c r="J411" s="253">
        <f>BK411</f>
        <v>0</v>
      </c>
      <c r="K411" s="239"/>
      <c r="L411" s="244"/>
      <c r="M411" s="245"/>
      <c r="N411" s="246"/>
      <c r="O411" s="246"/>
      <c r="P411" s="247">
        <f>SUM(P412:P419)</f>
        <v>0</v>
      </c>
      <c r="Q411" s="246"/>
      <c r="R411" s="247">
        <f>SUM(R412:R419)</f>
        <v>0</v>
      </c>
      <c r="S411" s="246"/>
      <c r="T411" s="248">
        <f>SUM(T412:T419)</f>
        <v>0</v>
      </c>
      <c r="AR411" s="249" t="s">
        <v>85</v>
      </c>
      <c r="AT411" s="250" t="s">
        <v>75</v>
      </c>
      <c r="AU411" s="250" t="s">
        <v>83</v>
      </c>
      <c r="AY411" s="249" t="s">
        <v>190</v>
      </c>
      <c r="BK411" s="251">
        <f>SUM(BK412:BK419)</f>
        <v>0</v>
      </c>
    </row>
    <row r="412" spans="2:65" s="1" customFormat="1" ht="24" customHeight="1">
      <c r="B412" s="40"/>
      <c r="C412" s="254" t="s">
        <v>464</v>
      </c>
      <c r="D412" s="254" t="s">
        <v>193</v>
      </c>
      <c r="E412" s="255" t="s">
        <v>1387</v>
      </c>
      <c r="F412" s="256" t="s">
        <v>1388</v>
      </c>
      <c r="G412" s="257" t="s">
        <v>196</v>
      </c>
      <c r="H412" s="258">
        <v>4</v>
      </c>
      <c r="I412" s="259"/>
      <c r="J412" s="260">
        <f>ROUND(I412*H412,2)</f>
        <v>0</v>
      </c>
      <c r="K412" s="256" t="s">
        <v>1</v>
      </c>
      <c r="L412" s="42"/>
      <c r="M412" s="261" t="s">
        <v>1</v>
      </c>
      <c r="N412" s="262" t="s">
        <v>41</v>
      </c>
      <c r="O412" s="88"/>
      <c r="P412" s="263">
        <f>O412*H412</f>
        <v>0</v>
      </c>
      <c r="Q412" s="263">
        <v>0</v>
      </c>
      <c r="R412" s="263">
        <f>Q412*H412</f>
        <v>0</v>
      </c>
      <c r="S412" s="263">
        <v>0</v>
      </c>
      <c r="T412" s="264">
        <f>S412*H412</f>
        <v>0</v>
      </c>
      <c r="AR412" s="265" t="s">
        <v>301</v>
      </c>
      <c r="AT412" s="265" t="s">
        <v>193</v>
      </c>
      <c r="AU412" s="265" t="s">
        <v>85</v>
      </c>
      <c r="AY412" s="17" t="s">
        <v>190</v>
      </c>
      <c r="BE412" s="149">
        <f>IF(N412="základní",J412,0)</f>
        <v>0</v>
      </c>
      <c r="BF412" s="149">
        <f>IF(N412="snížená",J412,0)</f>
        <v>0</v>
      </c>
      <c r="BG412" s="149">
        <f>IF(N412="zákl. přenesená",J412,0)</f>
        <v>0</v>
      </c>
      <c r="BH412" s="149">
        <f>IF(N412="sníž. přenesená",J412,0)</f>
        <v>0</v>
      </c>
      <c r="BI412" s="149">
        <f>IF(N412="nulová",J412,0)</f>
        <v>0</v>
      </c>
      <c r="BJ412" s="17" t="s">
        <v>83</v>
      </c>
      <c r="BK412" s="149">
        <f>ROUND(I412*H412,2)</f>
        <v>0</v>
      </c>
      <c r="BL412" s="17" t="s">
        <v>301</v>
      </c>
      <c r="BM412" s="265" t="s">
        <v>1389</v>
      </c>
    </row>
    <row r="413" spans="2:51" s="12" customFormat="1" ht="12">
      <c r="B413" s="266"/>
      <c r="C413" s="267"/>
      <c r="D413" s="268" t="s">
        <v>199</v>
      </c>
      <c r="E413" s="269" t="s">
        <v>1</v>
      </c>
      <c r="F413" s="270" t="s">
        <v>1298</v>
      </c>
      <c r="G413" s="267"/>
      <c r="H413" s="269" t="s">
        <v>1</v>
      </c>
      <c r="I413" s="271"/>
      <c r="J413" s="267"/>
      <c r="K413" s="267"/>
      <c r="L413" s="272"/>
      <c r="M413" s="273"/>
      <c r="N413" s="274"/>
      <c r="O413" s="274"/>
      <c r="P413" s="274"/>
      <c r="Q413" s="274"/>
      <c r="R413" s="274"/>
      <c r="S413" s="274"/>
      <c r="T413" s="275"/>
      <c r="AT413" s="276" t="s">
        <v>199</v>
      </c>
      <c r="AU413" s="276" t="s">
        <v>85</v>
      </c>
      <c r="AV413" s="12" t="s">
        <v>83</v>
      </c>
      <c r="AW413" s="12" t="s">
        <v>31</v>
      </c>
      <c r="AX413" s="12" t="s">
        <v>76</v>
      </c>
      <c r="AY413" s="276" t="s">
        <v>190</v>
      </c>
    </row>
    <row r="414" spans="2:51" s="13" customFormat="1" ht="12">
      <c r="B414" s="277"/>
      <c r="C414" s="278"/>
      <c r="D414" s="268" t="s">
        <v>199</v>
      </c>
      <c r="E414" s="279" t="s">
        <v>1</v>
      </c>
      <c r="F414" s="280" t="s">
        <v>1378</v>
      </c>
      <c r="G414" s="278"/>
      <c r="H414" s="281">
        <v>4</v>
      </c>
      <c r="I414" s="282"/>
      <c r="J414" s="278"/>
      <c r="K414" s="278"/>
      <c r="L414" s="283"/>
      <c r="M414" s="284"/>
      <c r="N414" s="285"/>
      <c r="O414" s="285"/>
      <c r="P414" s="285"/>
      <c r="Q414" s="285"/>
      <c r="R414" s="285"/>
      <c r="S414" s="285"/>
      <c r="T414" s="286"/>
      <c r="AT414" s="287" t="s">
        <v>199</v>
      </c>
      <c r="AU414" s="287" t="s">
        <v>85</v>
      </c>
      <c r="AV414" s="13" t="s">
        <v>85</v>
      </c>
      <c r="AW414" s="13" t="s">
        <v>31</v>
      </c>
      <c r="AX414" s="13" t="s">
        <v>76</v>
      </c>
      <c r="AY414" s="287" t="s">
        <v>190</v>
      </c>
    </row>
    <row r="415" spans="2:51" s="14" customFormat="1" ht="12">
      <c r="B415" s="288"/>
      <c r="C415" s="289"/>
      <c r="D415" s="268" t="s">
        <v>199</v>
      </c>
      <c r="E415" s="290" t="s">
        <v>1</v>
      </c>
      <c r="F415" s="291" t="s">
        <v>205</v>
      </c>
      <c r="G415" s="289"/>
      <c r="H415" s="292">
        <v>4</v>
      </c>
      <c r="I415" s="293"/>
      <c r="J415" s="289"/>
      <c r="K415" s="289"/>
      <c r="L415" s="294"/>
      <c r="M415" s="295"/>
      <c r="N415" s="296"/>
      <c r="O415" s="296"/>
      <c r="P415" s="296"/>
      <c r="Q415" s="296"/>
      <c r="R415" s="296"/>
      <c r="S415" s="296"/>
      <c r="T415" s="297"/>
      <c r="AT415" s="298" t="s">
        <v>199</v>
      </c>
      <c r="AU415" s="298" t="s">
        <v>85</v>
      </c>
      <c r="AV415" s="14" t="s">
        <v>197</v>
      </c>
      <c r="AW415" s="14" t="s">
        <v>31</v>
      </c>
      <c r="AX415" s="14" t="s">
        <v>83</v>
      </c>
      <c r="AY415" s="298" t="s">
        <v>190</v>
      </c>
    </row>
    <row r="416" spans="2:65" s="1" customFormat="1" ht="24" customHeight="1">
      <c r="B416" s="40"/>
      <c r="C416" s="299" t="s">
        <v>468</v>
      </c>
      <c r="D416" s="299" t="s">
        <v>206</v>
      </c>
      <c r="E416" s="300" t="s">
        <v>1390</v>
      </c>
      <c r="F416" s="301" t="s">
        <v>1391</v>
      </c>
      <c r="G416" s="302" t="s">
        <v>196</v>
      </c>
      <c r="H416" s="303">
        <v>4.08</v>
      </c>
      <c r="I416" s="304"/>
      <c r="J416" s="305">
        <f>ROUND(I416*H416,2)</f>
        <v>0</v>
      </c>
      <c r="K416" s="301" t="s">
        <v>1</v>
      </c>
      <c r="L416" s="306"/>
      <c r="M416" s="307" t="s">
        <v>1</v>
      </c>
      <c r="N416" s="308" t="s">
        <v>41</v>
      </c>
      <c r="O416" s="88"/>
      <c r="P416" s="263">
        <f>O416*H416</f>
        <v>0</v>
      </c>
      <c r="Q416" s="263">
        <v>0</v>
      </c>
      <c r="R416" s="263">
        <f>Q416*H416</f>
        <v>0</v>
      </c>
      <c r="S416" s="263">
        <v>0</v>
      </c>
      <c r="T416" s="264">
        <f>S416*H416</f>
        <v>0</v>
      </c>
      <c r="AR416" s="265" t="s">
        <v>362</v>
      </c>
      <c r="AT416" s="265" t="s">
        <v>206</v>
      </c>
      <c r="AU416" s="265" t="s">
        <v>85</v>
      </c>
      <c r="AY416" s="17" t="s">
        <v>190</v>
      </c>
      <c r="BE416" s="149">
        <f>IF(N416="základní",J416,0)</f>
        <v>0</v>
      </c>
      <c r="BF416" s="149">
        <f>IF(N416="snížená",J416,0)</f>
        <v>0</v>
      </c>
      <c r="BG416" s="149">
        <f>IF(N416="zákl. přenesená",J416,0)</f>
        <v>0</v>
      </c>
      <c r="BH416" s="149">
        <f>IF(N416="sníž. přenesená",J416,0)</f>
        <v>0</v>
      </c>
      <c r="BI416" s="149">
        <f>IF(N416="nulová",J416,0)</f>
        <v>0</v>
      </c>
      <c r="BJ416" s="17" t="s">
        <v>83</v>
      </c>
      <c r="BK416" s="149">
        <f>ROUND(I416*H416,2)</f>
        <v>0</v>
      </c>
      <c r="BL416" s="17" t="s">
        <v>301</v>
      </c>
      <c r="BM416" s="265" t="s">
        <v>1392</v>
      </c>
    </row>
    <row r="417" spans="2:51" s="13" customFormat="1" ht="12">
      <c r="B417" s="277"/>
      <c r="C417" s="278"/>
      <c r="D417" s="268" t="s">
        <v>199</v>
      </c>
      <c r="E417" s="279" t="s">
        <v>1</v>
      </c>
      <c r="F417" s="280" t="s">
        <v>1393</v>
      </c>
      <c r="G417" s="278"/>
      <c r="H417" s="281">
        <v>4.08</v>
      </c>
      <c r="I417" s="282"/>
      <c r="J417" s="278"/>
      <c r="K417" s="278"/>
      <c r="L417" s="283"/>
      <c r="M417" s="284"/>
      <c r="N417" s="285"/>
      <c r="O417" s="285"/>
      <c r="P417" s="285"/>
      <c r="Q417" s="285"/>
      <c r="R417" s="285"/>
      <c r="S417" s="285"/>
      <c r="T417" s="286"/>
      <c r="AT417" s="287" t="s">
        <v>199</v>
      </c>
      <c r="AU417" s="287" t="s">
        <v>85</v>
      </c>
      <c r="AV417" s="13" t="s">
        <v>85</v>
      </c>
      <c r="AW417" s="13" t="s">
        <v>31</v>
      </c>
      <c r="AX417" s="13" t="s">
        <v>76</v>
      </c>
      <c r="AY417" s="287" t="s">
        <v>190</v>
      </c>
    </row>
    <row r="418" spans="2:51" s="14" customFormat="1" ht="12">
      <c r="B418" s="288"/>
      <c r="C418" s="289"/>
      <c r="D418" s="268" t="s">
        <v>199</v>
      </c>
      <c r="E418" s="290" t="s">
        <v>1</v>
      </c>
      <c r="F418" s="291" t="s">
        <v>205</v>
      </c>
      <c r="G418" s="289"/>
      <c r="H418" s="292">
        <v>4.08</v>
      </c>
      <c r="I418" s="293"/>
      <c r="J418" s="289"/>
      <c r="K418" s="289"/>
      <c r="L418" s="294"/>
      <c r="M418" s="295"/>
      <c r="N418" s="296"/>
      <c r="O418" s="296"/>
      <c r="P418" s="296"/>
      <c r="Q418" s="296"/>
      <c r="R418" s="296"/>
      <c r="S418" s="296"/>
      <c r="T418" s="297"/>
      <c r="AT418" s="298" t="s">
        <v>199</v>
      </c>
      <c r="AU418" s="298" t="s">
        <v>85</v>
      </c>
      <c r="AV418" s="14" t="s">
        <v>197</v>
      </c>
      <c r="AW418" s="14" t="s">
        <v>31</v>
      </c>
      <c r="AX418" s="14" t="s">
        <v>83</v>
      </c>
      <c r="AY418" s="298" t="s">
        <v>190</v>
      </c>
    </row>
    <row r="419" spans="2:65" s="1" customFormat="1" ht="24" customHeight="1">
      <c r="B419" s="40"/>
      <c r="C419" s="254" t="s">
        <v>472</v>
      </c>
      <c r="D419" s="254" t="s">
        <v>193</v>
      </c>
      <c r="E419" s="255" t="s">
        <v>383</v>
      </c>
      <c r="F419" s="256" t="s">
        <v>384</v>
      </c>
      <c r="G419" s="257" t="s">
        <v>296</v>
      </c>
      <c r="H419" s="258">
        <v>0.01</v>
      </c>
      <c r="I419" s="259"/>
      <c r="J419" s="260">
        <f>ROUND(I419*H419,2)</f>
        <v>0</v>
      </c>
      <c r="K419" s="256" t="s">
        <v>1</v>
      </c>
      <c r="L419" s="42"/>
      <c r="M419" s="261" t="s">
        <v>1</v>
      </c>
      <c r="N419" s="262" t="s">
        <v>41</v>
      </c>
      <c r="O419" s="88"/>
      <c r="P419" s="263">
        <f>O419*H419</f>
        <v>0</v>
      </c>
      <c r="Q419" s="263">
        <v>0</v>
      </c>
      <c r="R419" s="263">
        <f>Q419*H419</f>
        <v>0</v>
      </c>
      <c r="S419" s="263">
        <v>0</v>
      </c>
      <c r="T419" s="264">
        <f>S419*H419</f>
        <v>0</v>
      </c>
      <c r="AR419" s="265" t="s">
        <v>301</v>
      </c>
      <c r="AT419" s="265" t="s">
        <v>193</v>
      </c>
      <c r="AU419" s="265" t="s">
        <v>85</v>
      </c>
      <c r="AY419" s="17" t="s">
        <v>190</v>
      </c>
      <c r="BE419" s="149">
        <f>IF(N419="základní",J419,0)</f>
        <v>0</v>
      </c>
      <c r="BF419" s="149">
        <f>IF(N419="snížená",J419,0)</f>
        <v>0</v>
      </c>
      <c r="BG419" s="149">
        <f>IF(N419="zákl. přenesená",J419,0)</f>
        <v>0</v>
      </c>
      <c r="BH419" s="149">
        <f>IF(N419="sníž. přenesená",J419,0)</f>
        <v>0</v>
      </c>
      <c r="BI419" s="149">
        <f>IF(N419="nulová",J419,0)</f>
        <v>0</v>
      </c>
      <c r="BJ419" s="17" t="s">
        <v>83</v>
      </c>
      <c r="BK419" s="149">
        <f>ROUND(I419*H419,2)</f>
        <v>0</v>
      </c>
      <c r="BL419" s="17" t="s">
        <v>301</v>
      </c>
      <c r="BM419" s="265" t="s">
        <v>1394</v>
      </c>
    </row>
    <row r="420" spans="2:63" s="11" customFormat="1" ht="22.8" customHeight="1">
      <c r="B420" s="238"/>
      <c r="C420" s="239"/>
      <c r="D420" s="240" t="s">
        <v>75</v>
      </c>
      <c r="E420" s="252" t="s">
        <v>1395</v>
      </c>
      <c r="F420" s="252" t="s">
        <v>1396</v>
      </c>
      <c r="G420" s="239"/>
      <c r="H420" s="239"/>
      <c r="I420" s="242"/>
      <c r="J420" s="253">
        <f>BK420</f>
        <v>0</v>
      </c>
      <c r="K420" s="239"/>
      <c r="L420" s="244"/>
      <c r="M420" s="245"/>
      <c r="N420" s="246"/>
      <c r="O420" s="246"/>
      <c r="P420" s="247">
        <f>SUM(P421:P435)</f>
        <v>0</v>
      </c>
      <c r="Q420" s="246"/>
      <c r="R420" s="247">
        <f>SUM(R421:R435)</f>
        <v>0</v>
      </c>
      <c r="S420" s="246"/>
      <c r="T420" s="248">
        <f>SUM(T421:T435)</f>
        <v>0</v>
      </c>
      <c r="AR420" s="249" t="s">
        <v>85</v>
      </c>
      <c r="AT420" s="250" t="s">
        <v>75</v>
      </c>
      <c r="AU420" s="250" t="s">
        <v>83</v>
      </c>
      <c r="AY420" s="249" t="s">
        <v>190</v>
      </c>
      <c r="BK420" s="251">
        <f>SUM(BK421:BK435)</f>
        <v>0</v>
      </c>
    </row>
    <row r="421" spans="2:65" s="1" customFormat="1" ht="16.5" customHeight="1">
      <c r="B421" s="40"/>
      <c r="C421" s="254" t="s">
        <v>477</v>
      </c>
      <c r="D421" s="254" t="s">
        <v>193</v>
      </c>
      <c r="E421" s="255" t="s">
        <v>1397</v>
      </c>
      <c r="F421" s="256" t="s">
        <v>1398</v>
      </c>
      <c r="G421" s="257" t="s">
        <v>267</v>
      </c>
      <c r="H421" s="258">
        <v>4</v>
      </c>
      <c r="I421" s="259"/>
      <c r="J421" s="260">
        <f>ROUND(I421*H421,2)</f>
        <v>0</v>
      </c>
      <c r="K421" s="256" t="s">
        <v>1</v>
      </c>
      <c r="L421" s="42"/>
      <c r="M421" s="261" t="s">
        <v>1</v>
      </c>
      <c r="N421" s="262" t="s">
        <v>41</v>
      </c>
      <c r="O421" s="88"/>
      <c r="P421" s="263">
        <f>O421*H421</f>
        <v>0</v>
      </c>
      <c r="Q421" s="263">
        <v>0</v>
      </c>
      <c r="R421" s="263">
        <f>Q421*H421</f>
        <v>0</v>
      </c>
      <c r="S421" s="263">
        <v>0</v>
      </c>
      <c r="T421" s="264">
        <f>S421*H421</f>
        <v>0</v>
      </c>
      <c r="AR421" s="265" t="s">
        <v>301</v>
      </c>
      <c r="AT421" s="265" t="s">
        <v>193</v>
      </c>
      <c r="AU421" s="265" t="s">
        <v>85</v>
      </c>
      <c r="AY421" s="17" t="s">
        <v>190</v>
      </c>
      <c r="BE421" s="149">
        <f>IF(N421="základní",J421,0)</f>
        <v>0</v>
      </c>
      <c r="BF421" s="149">
        <f>IF(N421="snížená",J421,0)</f>
        <v>0</v>
      </c>
      <c r="BG421" s="149">
        <f>IF(N421="zákl. přenesená",J421,0)</f>
        <v>0</v>
      </c>
      <c r="BH421" s="149">
        <f>IF(N421="sníž. přenesená",J421,0)</f>
        <v>0</v>
      </c>
      <c r="BI421" s="149">
        <f>IF(N421="nulová",J421,0)</f>
        <v>0</v>
      </c>
      <c r="BJ421" s="17" t="s">
        <v>83</v>
      </c>
      <c r="BK421" s="149">
        <f>ROUND(I421*H421,2)</f>
        <v>0</v>
      </c>
      <c r="BL421" s="17" t="s">
        <v>301</v>
      </c>
      <c r="BM421" s="265" t="s">
        <v>1399</v>
      </c>
    </row>
    <row r="422" spans="2:51" s="13" customFormat="1" ht="12">
      <c r="B422" s="277"/>
      <c r="C422" s="278"/>
      <c r="D422" s="268" t="s">
        <v>199</v>
      </c>
      <c r="E422" s="279" t="s">
        <v>1</v>
      </c>
      <c r="F422" s="280" t="s">
        <v>1400</v>
      </c>
      <c r="G422" s="278"/>
      <c r="H422" s="281">
        <v>4</v>
      </c>
      <c r="I422" s="282"/>
      <c r="J422" s="278"/>
      <c r="K422" s="278"/>
      <c r="L422" s="283"/>
      <c r="M422" s="284"/>
      <c r="N422" s="285"/>
      <c r="O422" s="285"/>
      <c r="P422" s="285"/>
      <c r="Q422" s="285"/>
      <c r="R422" s="285"/>
      <c r="S422" s="285"/>
      <c r="T422" s="286"/>
      <c r="AT422" s="287" t="s">
        <v>199</v>
      </c>
      <c r="AU422" s="287" t="s">
        <v>85</v>
      </c>
      <c r="AV422" s="13" t="s">
        <v>85</v>
      </c>
      <c r="AW422" s="13" t="s">
        <v>31</v>
      </c>
      <c r="AX422" s="13" t="s">
        <v>76</v>
      </c>
      <c r="AY422" s="287" t="s">
        <v>190</v>
      </c>
    </row>
    <row r="423" spans="2:51" s="14" customFormat="1" ht="12">
      <c r="B423" s="288"/>
      <c r="C423" s="289"/>
      <c r="D423" s="268" t="s">
        <v>199</v>
      </c>
      <c r="E423" s="290" t="s">
        <v>1</v>
      </c>
      <c r="F423" s="291" t="s">
        <v>205</v>
      </c>
      <c r="G423" s="289"/>
      <c r="H423" s="292">
        <v>4</v>
      </c>
      <c r="I423" s="293"/>
      <c r="J423" s="289"/>
      <c r="K423" s="289"/>
      <c r="L423" s="294"/>
      <c r="M423" s="295"/>
      <c r="N423" s="296"/>
      <c r="O423" s="296"/>
      <c r="P423" s="296"/>
      <c r="Q423" s="296"/>
      <c r="R423" s="296"/>
      <c r="S423" s="296"/>
      <c r="T423" s="297"/>
      <c r="AT423" s="298" t="s">
        <v>199</v>
      </c>
      <c r="AU423" s="298" t="s">
        <v>85</v>
      </c>
      <c r="AV423" s="14" t="s">
        <v>197</v>
      </c>
      <c r="AW423" s="14" t="s">
        <v>31</v>
      </c>
      <c r="AX423" s="14" t="s">
        <v>83</v>
      </c>
      <c r="AY423" s="298" t="s">
        <v>190</v>
      </c>
    </row>
    <row r="424" spans="2:65" s="1" customFormat="1" ht="16.5" customHeight="1">
      <c r="B424" s="40"/>
      <c r="C424" s="254" t="s">
        <v>481</v>
      </c>
      <c r="D424" s="254" t="s">
        <v>193</v>
      </c>
      <c r="E424" s="255" t="s">
        <v>1401</v>
      </c>
      <c r="F424" s="256" t="s">
        <v>1402</v>
      </c>
      <c r="G424" s="257" t="s">
        <v>267</v>
      </c>
      <c r="H424" s="258">
        <v>7</v>
      </c>
      <c r="I424" s="259"/>
      <c r="J424" s="260">
        <f>ROUND(I424*H424,2)</f>
        <v>0</v>
      </c>
      <c r="K424" s="256" t="s">
        <v>1</v>
      </c>
      <c r="L424" s="42"/>
      <c r="M424" s="261" t="s">
        <v>1</v>
      </c>
      <c r="N424" s="262" t="s">
        <v>41</v>
      </c>
      <c r="O424" s="88"/>
      <c r="P424" s="263">
        <f>O424*H424</f>
        <v>0</v>
      </c>
      <c r="Q424" s="263">
        <v>0</v>
      </c>
      <c r="R424" s="263">
        <f>Q424*H424</f>
        <v>0</v>
      </c>
      <c r="S424" s="263">
        <v>0</v>
      </c>
      <c r="T424" s="264">
        <f>S424*H424</f>
        <v>0</v>
      </c>
      <c r="AR424" s="265" t="s">
        <v>301</v>
      </c>
      <c r="AT424" s="265" t="s">
        <v>193</v>
      </c>
      <c r="AU424" s="265" t="s">
        <v>85</v>
      </c>
      <c r="AY424" s="17" t="s">
        <v>190</v>
      </c>
      <c r="BE424" s="149">
        <f>IF(N424="základní",J424,0)</f>
        <v>0</v>
      </c>
      <c r="BF424" s="149">
        <f>IF(N424="snížená",J424,0)</f>
        <v>0</v>
      </c>
      <c r="BG424" s="149">
        <f>IF(N424="zákl. přenesená",J424,0)</f>
        <v>0</v>
      </c>
      <c r="BH424" s="149">
        <f>IF(N424="sníž. přenesená",J424,0)</f>
        <v>0</v>
      </c>
      <c r="BI424" s="149">
        <f>IF(N424="nulová",J424,0)</f>
        <v>0</v>
      </c>
      <c r="BJ424" s="17" t="s">
        <v>83</v>
      </c>
      <c r="BK424" s="149">
        <f>ROUND(I424*H424,2)</f>
        <v>0</v>
      </c>
      <c r="BL424" s="17" t="s">
        <v>301</v>
      </c>
      <c r="BM424" s="265" t="s">
        <v>1403</v>
      </c>
    </row>
    <row r="425" spans="2:51" s="13" customFormat="1" ht="12">
      <c r="B425" s="277"/>
      <c r="C425" s="278"/>
      <c r="D425" s="268" t="s">
        <v>199</v>
      </c>
      <c r="E425" s="279" t="s">
        <v>1</v>
      </c>
      <c r="F425" s="280" t="s">
        <v>1404</v>
      </c>
      <c r="G425" s="278"/>
      <c r="H425" s="281">
        <v>7</v>
      </c>
      <c r="I425" s="282"/>
      <c r="J425" s="278"/>
      <c r="K425" s="278"/>
      <c r="L425" s="283"/>
      <c r="M425" s="284"/>
      <c r="N425" s="285"/>
      <c r="O425" s="285"/>
      <c r="P425" s="285"/>
      <c r="Q425" s="285"/>
      <c r="R425" s="285"/>
      <c r="S425" s="285"/>
      <c r="T425" s="286"/>
      <c r="AT425" s="287" t="s">
        <v>199</v>
      </c>
      <c r="AU425" s="287" t="s">
        <v>85</v>
      </c>
      <c r="AV425" s="13" t="s">
        <v>85</v>
      </c>
      <c r="AW425" s="13" t="s">
        <v>31</v>
      </c>
      <c r="AX425" s="13" t="s">
        <v>76</v>
      </c>
      <c r="AY425" s="287" t="s">
        <v>190</v>
      </c>
    </row>
    <row r="426" spans="2:51" s="14" customFormat="1" ht="12">
      <c r="B426" s="288"/>
      <c r="C426" s="289"/>
      <c r="D426" s="268" t="s">
        <v>199</v>
      </c>
      <c r="E426" s="290" t="s">
        <v>1</v>
      </c>
      <c r="F426" s="291" t="s">
        <v>205</v>
      </c>
      <c r="G426" s="289"/>
      <c r="H426" s="292">
        <v>7</v>
      </c>
      <c r="I426" s="293"/>
      <c r="J426" s="289"/>
      <c r="K426" s="289"/>
      <c r="L426" s="294"/>
      <c r="M426" s="295"/>
      <c r="N426" s="296"/>
      <c r="O426" s="296"/>
      <c r="P426" s="296"/>
      <c r="Q426" s="296"/>
      <c r="R426" s="296"/>
      <c r="S426" s="296"/>
      <c r="T426" s="297"/>
      <c r="AT426" s="298" t="s">
        <v>199</v>
      </c>
      <c r="AU426" s="298" t="s">
        <v>85</v>
      </c>
      <c r="AV426" s="14" t="s">
        <v>197</v>
      </c>
      <c r="AW426" s="14" t="s">
        <v>31</v>
      </c>
      <c r="AX426" s="14" t="s">
        <v>83</v>
      </c>
      <c r="AY426" s="298" t="s">
        <v>190</v>
      </c>
    </row>
    <row r="427" spans="2:65" s="1" customFormat="1" ht="16.5" customHeight="1">
      <c r="B427" s="40"/>
      <c r="C427" s="254" t="s">
        <v>486</v>
      </c>
      <c r="D427" s="254" t="s">
        <v>193</v>
      </c>
      <c r="E427" s="255" t="s">
        <v>1405</v>
      </c>
      <c r="F427" s="256" t="s">
        <v>1406</v>
      </c>
      <c r="G427" s="257" t="s">
        <v>267</v>
      </c>
      <c r="H427" s="258">
        <v>6</v>
      </c>
      <c r="I427" s="259"/>
      <c r="J427" s="260">
        <f>ROUND(I427*H427,2)</f>
        <v>0</v>
      </c>
      <c r="K427" s="256" t="s">
        <v>1</v>
      </c>
      <c r="L427" s="42"/>
      <c r="M427" s="261" t="s">
        <v>1</v>
      </c>
      <c r="N427" s="262" t="s">
        <v>41</v>
      </c>
      <c r="O427" s="88"/>
      <c r="P427" s="263">
        <f>O427*H427</f>
        <v>0</v>
      </c>
      <c r="Q427" s="263">
        <v>0</v>
      </c>
      <c r="R427" s="263">
        <f>Q427*H427</f>
        <v>0</v>
      </c>
      <c r="S427" s="263">
        <v>0</v>
      </c>
      <c r="T427" s="264">
        <f>S427*H427</f>
        <v>0</v>
      </c>
      <c r="AR427" s="265" t="s">
        <v>301</v>
      </c>
      <c r="AT427" s="265" t="s">
        <v>193</v>
      </c>
      <c r="AU427" s="265" t="s">
        <v>85</v>
      </c>
      <c r="AY427" s="17" t="s">
        <v>190</v>
      </c>
      <c r="BE427" s="149">
        <f>IF(N427="základní",J427,0)</f>
        <v>0</v>
      </c>
      <c r="BF427" s="149">
        <f>IF(N427="snížená",J427,0)</f>
        <v>0</v>
      </c>
      <c r="BG427" s="149">
        <f>IF(N427="zákl. přenesená",J427,0)</f>
        <v>0</v>
      </c>
      <c r="BH427" s="149">
        <f>IF(N427="sníž. přenesená",J427,0)</f>
        <v>0</v>
      </c>
      <c r="BI427" s="149">
        <f>IF(N427="nulová",J427,0)</f>
        <v>0</v>
      </c>
      <c r="BJ427" s="17" t="s">
        <v>83</v>
      </c>
      <c r="BK427" s="149">
        <f>ROUND(I427*H427,2)</f>
        <v>0</v>
      </c>
      <c r="BL427" s="17" t="s">
        <v>301</v>
      </c>
      <c r="BM427" s="265" t="s">
        <v>1407</v>
      </c>
    </row>
    <row r="428" spans="2:51" s="13" customFormat="1" ht="12">
      <c r="B428" s="277"/>
      <c r="C428" s="278"/>
      <c r="D428" s="268" t="s">
        <v>199</v>
      </c>
      <c r="E428" s="279" t="s">
        <v>1</v>
      </c>
      <c r="F428" s="280" t="s">
        <v>1408</v>
      </c>
      <c r="G428" s="278"/>
      <c r="H428" s="281">
        <v>6</v>
      </c>
      <c r="I428" s="282"/>
      <c r="J428" s="278"/>
      <c r="K428" s="278"/>
      <c r="L428" s="283"/>
      <c r="M428" s="284"/>
      <c r="N428" s="285"/>
      <c r="O428" s="285"/>
      <c r="P428" s="285"/>
      <c r="Q428" s="285"/>
      <c r="R428" s="285"/>
      <c r="S428" s="285"/>
      <c r="T428" s="286"/>
      <c r="AT428" s="287" t="s">
        <v>199</v>
      </c>
      <c r="AU428" s="287" t="s">
        <v>85</v>
      </c>
      <c r="AV428" s="13" t="s">
        <v>85</v>
      </c>
      <c r="AW428" s="13" t="s">
        <v>31</v>
      </c>
      <c r="AX428" s="13" t="s">
        <v>76</v>
      </c>
      <c r="AY428" s="287" t="s">
        <v>190</v>
      </c>
    </row>
    <row r="429" spans="2:51" s="14" customFormat="1" ht="12">
      <c r="B429" s="288"/>
      <c r="C429" s="289"/>
      <c r="D429" s="268" t="s">
        <v>199</v>
      </c>
      <c r="E429" s="290" t="s">
        <v>1</v>
      </c>
      <c r="F429" s="291" t="s">
        <v>205</v>
      </c>
      <c r="G429" s="289"/>
      <c r="H429" s="292">
        <v>6</v>
      </c>
      <c r="I429" s="293"/>
      <c r="J429" s="289"/>
      <c r="K429" s="289"/>
      <c r="L429" s="294"/>
      <c r="M429" s="295"/>
      <c r="N429" s="296"/>
      <c r="O429" s="296"/>
      <c r="P429" s="296"/>
      <c r="Q429" s="296"/>
      <c r="R429" s="296"/>
      <c r="S429" s="296"/>
      <c r="T429" s="297"/>
      <c r="AT429" s="298" t="s">
        <v>199</v>
      </c>
      <c r="AU429" s="298" t="s">
        <v>85</v>
      </c>
      <c r="AV429" s="14" t="s">
        <v>197</v>
      </c>
      <c r="AW429" s="14" t="s">
        <v>31</v>
      </c>
      <c r="AX429" s="14" t="s">
        <v>83</v>
      </c>
      <c r="AY429" s="298" t="s">
        <v>190</v>
      </c>
    </row>
    <row r="430" spans="2:65" s="1" customFormat="1" ht="16.5" customHeight="1">
      <c r="B430" s="40"/>
      <c r="C430" s="254" t="s">
        <v>492</v>
      </c>
      <c r="D430" s="254" t="s">
        <v>193</v>
      </c>
      <c r="E430" s="255" t="s">
        <v>1409</v>
      </c>
      <c r="F430" s="256" t="s">
        <v>1410</v>
      </c>
      <c r="G430" s="257" t="s">
        <v>267</v>
      </c>
      <c r="H430" s="258">
        <v>4</v>
      </c>
      <c r="I430" s="259"/>
      <c r="J430" s="260">
        <f>ROUND(I430*H430,2)</f>
        <v>0</v>
      </c>
      <c r="K430" s="256" t="s">
        <v>1</v>
      </c>
      <c r="L430" s="42"/>
      <c r="M430" s="261" t="s">
        <v>1</v>
      </c>
      <c r="N430" s="262" t="s">
        <v>41</v>
      </c>
      <c r="O430" s="88"/>
      <c r="P430" s="263">
        <f>O430*H430</f>
        <v>0</v>
      </c>
      <c r="Q430" s="263">
        <v>0</v>
      </c>
      <c r="R430" s="263">
        <f>Q430*H430</f>
        <v>0</v>
      </c>
      <c r="S430" s="263">
        <v>0</v>
      </c>
      <c r="T430" s="264">
        <f>S430*H430</f>
        <v>0</v>
      </c>
      <c r="AR430" s="265" t="s">
        <v>301</v>
      </c>
      <c r="AT430" s="265" t="s">
        <v>193</v>
      </c>
      <c r="AU430" s="265" t="s">
        <v>85</v>
      </c>
      <c r="AY430" s="17" t="s">
        <v>190</v>
      </c>
      <c r="BE430" s="149">
        <f>IF(N430="základní",J430,0)</f>
        <v>0</v>
      </c>
      <c r="BF430" s="149">
        <f>IF(N430="snížená",J430,0)</f>
        <v>0</v>
      </c>
      <c r="BG430" s="149">
        <f>IF(N430="zákl. přenesená",J430,0)</f>
        <v>0</v>
      </c>
      <c r="BH430" s="149">
        <f>IF(N430="sníž. přenesená",J430,0)</f>
        <v>0</v>
      </c>
      <c r="BI430" s="149">
        <f>IF(N430="nulová",J430,0)</f>
        <v>0</v>
      </c>
      <c r="BJ430" s="17" t="s">
        <v>83</v>
      </c>
      <c r="BK430" s="149">
        <f>ROUND(I430*H430,2)</f>
        <v>0</v>
      </c>
      <c r="BL430" s="17" t="s">
        <v>301</v>
      </c>
      <c r="BM430" s="265" t="s">
        <v>1411</v>
      </c>
    </row>
    <row r="431" spans="2:51" s="13" customFormat="1" ht="12">
      <c r="B431" s="277"/>
      <c r="C431" s="278"/>
      <c r="D431" s="268" t="s">
        <v>199</v>
      </c>
      <c r="E431" s="279" t="s">
        <v>1</v>
      </c>
      <c r="F431" s="280" t="s">
        <v>1400</v>
      </c>
      <c r="G431" s="278"/>
      <c r="H431" s="281">
        <v>4</v>
      </c>
      <c r="I431" s="282"/>
      <c r="J431" s="278"/>
      <c r="K431" s="278"/>
      <c r="L431" s="283"/>
      <c r="M431" s="284"/>
      <c r="N431" s="285"/>
      <c r="O431" s="285"/>
      <c r="P431" s="285"/>
      <c r="Q431" s="285"/>
      <c r="R431" s="285"/>
      <c r="S431" s="285"/>
      <c r="T431" s="286"/>
      <c r="AT431" s="287" t="s">
        <v>199</v>
      </c>
      <c r="AU431" s="287" t="s">
        <v>85</v>
      </c>
      <c r="AV431" s="13" t="s">
        <v>85</v>
      </c>
      <c r="AW431" s="13" t="s">
        <v>31</v>
      </c>
      <c r="AX431" s="13" t="s">
        <v>76</v>
      </c>
      <c r="AY431" s="287" t="s">
        <v>190</v>
      </c>
    </row>
    <row r="432" spans="2:51" s="14" customFormat="1" ht="12">
      <c r="B432" s="288"/>
      <c r="C432" s="289"/>
      <c r="D432" s="268" t="s">
        <v>199</v>
      </c>
      <c r="E432" s="290" t="s">
        <v>1</v>
      </c>
      <c r="F432" s="291" t="s">
        <v>205</v>
      </c>
      <c r="G432" s="289"/>
      <c r="H432" s="292">
        <v>4</v>
      </c>
      <c r="I432" s="293"/>
      <c r="J432" s="289"/>
      <c r="K432" s="289"/>
      <c r="L432" s="294"/>
      <c r="M432" s="295"/>
      <c r="N432" s="296"/>
      <c r="O432" s="296"/>
      <c r="P432" s="296"/>
      <c r="Q432" s="296"/>
      <c r="R432" s="296"/>
      <c r="S432" s="296"/>
      <c r="T432" s="297"/>
      <c r="AT432" s="298" t="s">
        <v>199</v>
      </c>
      <c r="AU432" s="298" t="s">
        <v>85</v>
      </c>
      <c r="AV432" s="14" t="s">
        <v>197</v>
      </c>
      <c r="AW432" s="14" t="s">
        <v>31</v>
      </c>
      <c r="AX432" s="14" t="s">
        <v>83</v>
      </c>
      <c r="AY432" s="298" t="s">
        <v>190</v>
      </c>
    </row>
    <row r="433" spans="2:65" s="1" customFormat="1" ht="24" customHeight="1">
      <c r="B433" s="40"/>
      <c r="C433" s="254" t="s">
        <v>497</v>
      </c>
      <c r="D433" s="254" t="s">
        <v>193</v>
      </c>
      <c r="E433" s="255" t="s">
        <v>1412</v>
      </c>
      <c r="F433" s="256" t="s">
        <v>1413</v>
      </c>
      <c r="G433" s="257" t="s">
        <v>267</v>
      </c>
      <c r="H433" s="258">
        <v>5</v>
      </c>
      <c r="I433" s="259"/>
      <c r="J433" s="260">
        <f>ROUND(I433*H433,2)</f>
        <v>0</v>
      </c>
      <c r="K433" s="256" t="s">
        <v>1</v>
      </c>
      <c r="L433" s="42"/>
      <c r="M433" s="261" t="s">
        <v>1</v>
      </c>
      <c r="N433" s="262" t="s">
        <v>41</v>
      </c>
      <c r="O433" s="88"/>
      <c r="P433" s="263">
        <f>O433*H433</f>
        <v>0</v>
      </c>
      <c r="Q433" s="263">
        <v>0</v>
      </c>
      <c r="R433" s="263">
        <f>Q433*H433</f>
        <v>0</v>
      </c>
      <c r="S433" s="263">
        <v>0</v>
      </c>
      <c r="T433" s="264">
        <f>S433*H433</f>
        <v>0</v>
      </c>
      <c r="AR433" s="265" t="s">
        <v>301</v>
      </c>
      <c r="AT433" s="265" t="s">
        <v>193</v>
      </c>
      <c r="AU433" s="265" t="s">
        <v>85</v>
      </c>
      <c r="AY433" s="17" t="s">
        <v>190</v>
      </c>
      <c r="BE433" s="149">
        <f>IF(N433="základní",J433,0)</f>
        <v>0</v>
      </c>
      <c r="BF433" s="149">
        <f>IF(N433="snížená",J433,0)</f>
        <v>0</v>
      </c>
      <c r="BG433" s="149">
        <f>IF(N433="zákl. přenesená",J433,0)</f>
        <v>0</v>
      </c>
      <c r="BH433" s="149">
        <f>IF(N433="sníž. přenesená",J433,0)</f>
        <v>0</v>
      </c>
      <c r="BI433" s="149">
        <f>IF(N433="nulová",J433,0)</f>
        <v>0</v>
      </c>
      <c r="BJ433" s="17" t="s">
        <v>83</v>
      </c>
      <c r="BK433" s="149">
        <f>ROUND(I433*H433,2)</f>
        <v>0</v>
      </c>
      <c r="BL433" s="17" t="s">
        <v>301</v>
      </c>
      <c r="BM433" s="265" t="s">
        <v>1414</v>
      </c>
    </row>
    <row r="434" spans="2:51" s="13" customFormat="1" ht="12">
      <c r="B434" s="277"/>
      <c r="C434" s="278"/>
      <c r="D434" s="268" t="s">
        <v>199</v>
      </c>
      <c r="E434" s="279" t="s">
        <v>1</v>
      </c>
      <c r="F434" s="280" t="s">
        <v>1415</v>
      </c>
      <c r="G434" s="278"/>
      <c r="H434" s="281">
        <v>5</v>
      </c>
      <c r="I434" s="282"/>
      <c r="J434" s="278"/>
      <c r="K434" s="278"/>
      <c r="L434" s="283"/>
      <c r="M434" s="284"/>
      <c r="N434" s="285"/>
      <c r="O434" s="285"/>
      <c r="P434" s="285"/>
      <c r="Q434" s="285"/>
      <c r="R434" s="285"/>
      <c r="S434" s="285"/>
      <c r="T434" s="286"/>
      <c r="AT434" s="287" t="s">
        <v>199</v>
      </c>
      <c r="AU434" s="287" t="s">
        <v>85</v>
      </c>
      <c r="AV434" s="13" t="s">
        <v>85</v>
      </c>
      <c r="AW434" s="13" t="s">
        <v>31</v>
      </c>
      <c r="AX434" s="13" t="s">
        <v>76</v>
      </c>
      <c r="AY434" s="287" t="s">
        <v>190</v>
      </c>
    </row>
    <row r="435" spans="2:51" s="14" customFormat="1" ht="12">
      <c r="B435" s="288"/>
      <c r="C435" s="289"/>
      <c r="D435" s="268" t="s">
        <v>199</v>
      </c>
      <c r="E435" s="290" t="s">
        <v>1</v>
      </c>
      <c r="F435" s="291" t="s">
        <v>205</v>
      </c>
      <c r="G435" s="289"/>
      <c r="H435" s="292">
        <v>5</v>
      </c>
      <c r="I435" s="293"/>
      <c r="J435" s="289"/>
      <c r="K435" s="289"/>
      <c r="L435" s="294"/>
      <c r="M435" s="295"/>
      <c r="N435" s="296"/>
      <c r="O435" s="296"/>
      <c r="P435" s="296"/>
      <c r="Q435" s="296"/>
      <c r="R435" s="296"/>
      <c r="S435" s="296"/>
      <c r="T435" s="297"/>
      <c r="AT435" s="298" t="s">
        <v>199</v>
      </c>
      <c r="AU435" s="298" t="s">
        <v>85</v>
      </c>
      <c r="AV435" s="14" t="s">
        <v>197</v>
      </c>
      <c r="AW435" s="14" t="s">
        <v>31</v>
      </c>
      <c r="AX435" s="14" t="s">
        <v>83</v>
      </c>
      <c r="AY435" s="298" t="s">
        <v>190</v>
      </c>
    </row>
    <row r="436" spans="2:63" s="11" customFormat="1" ht="22.8" customHeight="1">
      <c r="B436" s="238"/>
      <c r="C436" s="239"/>
      <c r="D436" s="240" t="s">
        <v>75</v>
      </c>
      <c r="E436" s="252" t="s">
        <v>1416</v>
      </c>
      <c r="F436" s="252" t="s">
        <v>1417</v>
      </c>
      <c r="G436" s="239"/>
      <c r="H436" s="239"/>
      <c r="I436" s="242"/>
      <c r="J436" s="253">
        <f>BK436</f>
        <v>0</v>
      </c>
      <c r="K436" s="239"/>
      <c r="L436" s="244"/>
      <c r="M436" s="245"/>
      <c r="N436" s="246"/>
      <c r="O436" s="246"/>
      <c r="P436" s="247">
        <f>SUM(P437:P528)</f>
        <v>0</v>
      </c>
      <c r="Q436" s="246"/>
      <c r="R436" s="247">
        <f>SUM(R437:R528)</f>
        <v>0</v>
      </c>
      <c r="S436" s="246"/>
      <c r="T436" s="248">
        <f>SUM(T437:T528)</f>
        <v>0</v>
      </c>
      <c r="AR436" s="249" t="s">
        <v>85</v>
      </c>
      <c r="AT436" s="250" t="s">
        <v>75</v>
      </c>
      <c r="AU436" s="250" t="s">
        <v>83</v>
      </c>
      <c r="AY436" s="249" t="s">
        <v>190</v>
      </c>
      <c r="BK436" s="251">
        <f>SUM(BK437:BK528)</f>
        <v>0</v>
      </c>
    </row>
    <row r="437" spans="2:65" s="1" customFormat="1" ht="24" customHeight="1">
      <c r="B437" s="40"/>
      <c r="C437" s="254" t="s">
        <v>502</v>
      </c>
      <c r="D437" s="254" t="s">
        <v>193</v>
      </c>
      <c r="E437" s="255" t="s">
        <v>1418</v>
      </c>
      <c r="F437" s="256" t="s">
        <v>1419</v>
      </c>
      <c r="G437" s="257" t="s">
        <v>273</v>
      </c>
      <c r="H437" s="258">
        <v>30.379</v>
      </c>
      <c r="I437" s="259"/>
      <c r="J437" s="260">
        <f>ROUND(I437*H437,2)</f>
        <v>0</v>
      </c>
      <c r="K437" s="256" t="s">
        <v>1</v>
      </c>
      <c r="L437" s="42"/>
      <c r="M437" s="261" t="s">
        <v>1</v>
      </c>
      <c r="N437" s="262" t="s">
        <v>41</v>
      </c>
      <c r="O437" s="88"/>
      <c r="P437" s="263">
        <f>O437*H437</f>
        <v>0</v>
      </c>
      <c r="Q437" s="263">
        <v>0</v>
      </c>
      <c r="R437" s="263">
        <f>Q437*H437</f>
        <v>0</v>
      </c>
      <c r="S437" s="263">
        <v>0</v>
      </c>
      <c r="T437" s="264">
        <f>S437*H437</f>
        <v>0</v>
      </c>
      <c r="AR437" s="265" t="s">
        <v>301</v>
      </c>
      <c r="AT437" s="265" t="s">
        <v>193</v>
      </c>
      <c r="AU437" s="265" t="s">
        <v>85</v>
      </c>
      <c r="AY437" s="17" t="s">
        <v>190</v>
      </c>
      <c r="BE437" s="149">
        <f>IF(N437="základní",J437,0)</f>
        <v>0</v>
      </c>
      <c r="BF437" s="149">
        <f>IF(N437="snížená",J437,0)</f>
        <v>0</v>
      </c>
      <c r="BG437" s="149">
        <f>IF(N437="zákl. přenesená",J437,0)</f>
        <v>0</v>
      </c>
      <c r="BH437" s="149">
        <f>IF(N437="sníž. přenesená",J437,0)</f>
        <v>0</v>
      </c>
      <c r="BI437" s="149">
        <f>IF(N437="nulová",J437,0)</f>
        <v>0</v>
      </c>
      <c r="BJ437" s="17" t="s">
        <v>83</v>
      </c>
      <c r="BK437" s="149">
        <f>ROUND(I437*H437,2)</f>
        <v>0</v>
      </c>
      <c r="BL437" s="17" t="s">
        <v>301</v>
      </c>
      <c r="BM437" s="265" t="s">
        <v>1420</v>
      </c>
    </row>
    <row r="438" spans="2:51" s="13" customFormat="1" ht="12">
      <c r="B438" s="277"/>
      <c r="C438" s="278"/>
      <c r="D438" s="268" t="s">
        <v>199</v>
      </c>
      <c r="E438" s="279" t="s">
        <v>1</v>
      </c>
      <c r="F438" s="280" t="s">
        <v>1421</v>
      </c>
      <c r="G438" s="278"/>
      <c r="H438" s="281">
        <v>30.379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AT438" s="287" t="s">
        <v>199</v>
      </c>
      <c r="AU438" s="287" t="s">
        <v>85</v>
      </c>
      <c r="AV438" s="13" t="s">
        <v>85</v>
      </c>
      <c r="AW438" s="13" t="s">
        <v>31</v>
      </c>
      <c r="AX438" s="13" t="s">
        <v>76</v>
      </c>
      <c r="AY438" s="287" t="s">
        <v>190</v>
      </c>
    </row>
    <row r="439" spans="2:51" s="14" customFormat="1" ht="12">
      <c r="B439" s="288"/>
      <c r="C439" s="289"/>
      <c r="D439" s="268" t="s">
        <v>199</v>
      </c>
      <c r="E439" s="290" t="s">
        <v>1</v>
      </c>
      <c r="F439" s="291" t="s">
        <v>205</v>
      </c>
      <c r="G439" s="289"/>
      <c r="H439" s="292">
        <v>30.379</v>
      </c>
      <c r="I439" s="293"/>
      <c r="J439" s="289"/>
      <c r="K439" s="289"/>
      <c r="L439" s="294"/>
      <c r="M439" s="295"/>
      <c r="N439" s="296"/>
      <c r="O439" s="296"/>
      <c r="P439" s="296"/>
      <c r="Q439" s="296"/>
      <c r="R439" s="296"/>
      <c r="S439" s="296"/>
      <c r="T439" s="297"/>
      <c r="AT439" s="298" t="s">
        <v>199</v>
      </c>
      <c r="AU439" s="298" t="s">
        <v>85</v>
      </c>
      <c r="AV439" s="14" t="s">
        <v>197</v>
      </c>
      <c r="AW439" s="14" t="s">
        <v>31</v>
      </c>
      <c r="AX439" s="14" t="s">
        <v>83</v>
      </c>
      <c r="AY439" s="298" t="s">
        <v>190</v>
      </c>
    </row>
    <row r="440" spans="2:65" s="1" customFormat="1" ht="36" customHeight="1">
      <c r="B440" s="40"/>
      <c r="C440" s="254" t="s">
        <v>508</v>
      </c>
      <c r="D440" s="254" t="s">
        <v>193</v>
      </c>
      <c r="E440" s="255" t="s">
        <v>1422</v>
      </c>
      <c r="F440" s="256" t="s">
        <v>1423</v>
      </c>
      <c r="G440" s="257" t="s">
        <v>361</v>
      </c>
      <c r="H440" s="258">
        <v>48.72</v>
      </c>
      <c r="I440" s="259"/>
      <c r="J440" s="260">
        <f>ROUND(I440*H440,2)</f>
        <v>0</v>
      </c>
      <c r="K440" s="256" t="s">
        <v>1</v>
      </c>
      <c r="L440" s="42"/>
      <c r="M440" s="261" t="s">
        <v>1</v>
      </c>
      <c r="N440" s="262" t="s">
        <v>41</v>
      </c>
      <c r="O440" s="88"/>
      <c r="P440" s="263">
        <f>O440*H440</f>
        <v>0</v>
      </c>
      <c r="Q440" s="263">
        <v>0</v>
      </c>
      <c r="R440" s="263">
        <f>Q440*H440</f>
        <v>0</v>
      </c>
      <c r="S440" s="263">
        <v>0</v>
      </c>
      <c r="T440" s="264">
        <f>S440*H440</f>
        <v>0</v>
      </c>
      <c r="AR440" s="265" t="s">
        <v>301</v>
      </c>
      <c r="AT440" s="265" t="s">
        <v>193</v>
      </c>
      <c r="AU440" s="265" t="s">
        <v>85</v>
      </c>
      <c r="AY440" s="17" t="s">
        <v>190</v>
      </c>
      <c r="BE440" s="149">
        <f>IF(N440="základní",J440,0)</f>
        <v>0</v>
      </c>
      <c r="BF440" s="149">
        <f>IF(N440="snížená",J440,0)</f>
        <v>0</v>
      </c>
      <c r="BG440" s="149">
        <f>IF(N440="zákl. přenesená",J440,0)</f>
        <v>0</v>
      </c>
      <c r="BH440" s="149">
        <f>IF(N440="sníž. přenesená",J440,0)</f>
        <v>0</v>
      </c>
      <c r="BI440" s="149">
        <f>IF(N440="nulová",J440,0)</f>
        <v>0</v>
      </c>
      <c r="BJ440" s="17" t="s">
        <v>83</v>
      </c>
      <c r="BK440" s="149">
        <f>ROUND(I440*H440,2)</f>
        <v>0</v>
      </c>
      <c r="BL440" s="17" t="s">
        <v>301</v>
      </c>
      <c r="BM440" s="265" t="s">
        <v>1424</v>
      </c>
    </row>
    <row r="441" spans="2:51" s="12" customFormat="1" ht="12">
      <c r="B441" s="266"/>
      <c r="C441" s="267"/>
      <c r="D441" s="268" t="s">
        <v>199</v>
      </c>
      <c r="E441" s="269" t="s">
        <v>1</v>
      </c>
      <c r="F441" s="270" t="s">
        <v>1425</v>
      </c>
      <c r="G441" s="267"/>
      <c r="H441" s="269" t="s">
        <v>1</v>
      </c>
      <c r="I441" s="271"/>
      <c r="J441" s="267"/>
      <c r="K441" s="267"/>
      <c r="L441" s="272"/>
      <c r="M441" s="273"/>
      <c r="N441" s="274"/>
      <c r="O441" s="274"/>
      <c r="P441" s="274"/>
      <c r="Q441" s="274"/>
      <c r="R441" s="274"/>
      <c r="S441" s="274"/>
      <c r="T441" s="275"/>
      <c r="AT441" s="276" t="s">
        <v>199</v>
      </c>
      <c r="AU441" s="276" t="s">
        <v>85</v>
      </c>
      <c r="AV441" s="12" t="s">
        <v>83</v>
      </c>
      <c r="AW441" s="12" t="s">
        <v>31</v>
      </c>
      <c r="AX441" s="12" t="s">
        <v>76</v>
      </c>
      <c r="AY441" s="276" t="s">
        <v>190</v>
      </c>
    </row>
    <row r="442" spans="2:51" s="12" customFormat="1" ht="12">
      <c r="B442" s="266"/>
      <c r="C442" s="267"/>
      <c r="D442" s="268" t="s">
        <v>199</v>
      </c>
      <c r="E442" s="269" t="s">
        <v>1</v>
      </c>
      <c r="F442" s="270" t="s">
        <v>1426</v>
      </c>
      <c r="G442" s="267"/>
      <c r="H442" s="269" t="s">
        <v>1</v>
      </c>
      <c r="I442" s="271"/>
      <c r="J442" s="267"/>
      <c r="K442" s="267"/>
      <c r="L442" s="272"/>
      <c r="M442" s="273"/>
      <c r="N442" s="274"/>
      <c r="O442" s="274"/>
      <c r="P442" s="274"/>
      <c r="Q442" s="274"/>
      <c r="R442" s="274"/>
      <c r="S442" s="274"/>
      <c r="T442" s="275"/>
      <c r="AT442" s="276" t="s">
        <v>199</v>
      </c>
      <c r="AU442" s="276" t="s">
        <v>85</v>
      </c>
      <c r="AV442" s="12" t="s">
        <v>83</v>
      </c>
      <c r="AW442" s="12" t="s">
        <v>31</v>
      </c>
      <c r="AX442" s="12" t="s">
        <v>76</v>
      </c>
      <c r="AY442" s="276" t="s">
        <v>190</v>
      </c>
    </row>
    <row r="443" spans="2:51" s="13" customFormat="1" ht="12">
      <c r="B443" s="277"/>
      <c r="C443" s="278"/>
      <c r="D443" s="268" t="s">
        <v>199</v>
      </c>
      <c r="E443" s="279" t="s">
        <v>1</v>
      </c>
      <c r="F443" s="280" t="s">
        <v>1427</v>
      </c>
      <c r="G443" s="278"/>
      <c r="H443" s="281">
        <v>10</v>
      </c>
      <c r="I443" s="282"/>
      <c r="J443" s="278"/>
      <c r="K443" s="278"/>
      <c r="L443" s="283"/>
      <c r="M443" s="284"/>
      <c r="N443" s="285"/>
      <c r="O443" s="285"/>
      <c r="P443" s="285"/>
      <c r="Q443" s="285"/>
      <c r="R443" s="285"/>
      <c r="S443" s="285"/>
      <c r="T443" s="286"/>
      <c r="AT443" s="287" t="s">
        <v>199</v>
      </c>
      <c r="AU443" s="287" t="s">
        <v>85</v>
      </c>
      <c r="AV443" s="13" t="s">
        <v>85</v>
      </c>
      <c r="AW443" s="13" t="s">
        <v>31</v>
      </c>
      <c r="AX443" s="13" t="s">
        <v>76</v>
      </c>
      <c r="AY443" s="287" t="s">
        <v>190</v>
      </c>
    </row>
    <row r="444" spans="2:51" s="13" customFormat="1" ht="12">
      <c r="B444" s="277"/>
      <c r="C444" s="278"/>
      <c r="D444" s="268" t="s">
        <v>199</v>
      </c>
      <c r="E444" s="279" t="s">
        <v>1</v>
      </c>
      <c r="F444" s="280" t="s">
        <v>1428</v>
      </c>
      <c r="G444" s="278"/>
      <c r="H444" s="281">
        <v>9</v>
      </c>
      <c r="I444" s="282"/>
      <c r="J444" s="278"/>
      <c r="K444" s="278"/>
      <c r="L444" s="283"/>
      <c r="M444" s="284"/>
      <c r="N444" s="285"/>
      <c r="O444" s="285"/>
      <c r="P444" s="285"/>
      <c r="Q444" s="285"/>
      <c r="R444" s="285"/>
      <c r="S444" s="285"/>
      <c r="T444" s="286"/>
      <c r="AT444" s="287" t="s">
        <v>199</v>
      </c>
      <c r="AU444" s="287" t="s">
        <v>85</v>
      </c>
      <c r="AV444" s="13" t="s">
        <v>85</v>
      </c>
      <c r="AW444" s="13" t="s">
        <v>31</v>
      </c>
      <c r="AX444" s="13" t="s">
        <v>76</v>
      </c>
      <c r="AY444" s="287" t="s">
        <v>190</v>
      </c>
    </row>
    <row r="445" spans="2:51" s="13" customFormat="1" ht="12">
      <c r="B445" s="277"/>
      <c r="C445" s="278"/>
      <c r="D445" s="268" t="s">
        <v>199</v>
      </c>
      <c r="E445" s="279" t="s">
        <v>1</v>
      </c>
      <c r="F445" s="280" t="s">
        <v>1429</v>
      </c>
      <c r="G445" s="278"/>
      <c r="H445" s="281">
        <v>21.6</v>
      </c>
      <c r="I445" s="282"/>
      <c r="J445" s="278"/>
      <c r="K445" s="278"/>
      <c r="L445" s="283"/>
      <c r="M445" s="284"/>
      <c r="N445" s="285"/>
      <c r="O445" s="285"/>
      <c r="P445" s="285"/>
      <c r="Q445" s="285"/>
      <c r="R445" s="285"/>
      <c r="S445" s="285"/>
      <c r="T445" s="286"/>
      <c r="AT445" s="287" t="s">
        <v>199</v>
      </c>
      <c r="AU445" s="287" t="s">
        <v>85</v>
      </c>
      <c r="AV445" s="13" t="s">
        <v>85</v>
      </c>
      <c r="AW445" s="13" t="s">
        <v>31</v>
      </c>
      <c r="AX445" s="13" t="s">
        <v>76</v>
      </c>
      <c r="AY445" s="287" t="s">
        <v>190</v>
      </c>
    </row>
    <row r="446" spans="2:51" s="15" customFormat="1" ht="12">
      <c r="B446" s="309"/>
      <c r="C446" s="310"/>
      <c r="D446" s="268" t="s">
        <v>199</v>
      </c>
      <c r="E446" s="311" t="s">
        <v>1</v>
      </c>
      <c r="F446" s="312" t="s">
        <v>247</v>
      </c>
      <c r="G446" s="310"/>
      <c r="H446" s="313">
        <v>40.6</v>
      </c>
      <c r="I446" s="314"/>
      <c r="J446" s="310"/>
      <c r="K446" s="310"/>
      <c r="L446" s="315"/>
      <c r="M446" s="316"/>
      <c r="N446" s="317"/>
      <c r="O446" s="317"/>
      <c r="P446" s="317"/>
      <c r="Q446" s="317"/>
      <c r="R446" s="317"/>
      <c r="S446" s="317"/>
      <c r="T446" s="318"/>
      <c r="AT446" s="319" t="s">
        <v>199</v>
      </c>
      <c r="AU446" s="319" t="s">
        <v>85</v>
      </c>
      <c r="AV446" s="15" t="s">
        <v>120</v>
      </c>
      <c r="AW446" s="15" t="s">
        <v>31</v>
      </c>
      <c r="AX446" s="15" t="s">
        <v>76</v>
      </c>
      <c r="AY446" s="319" t="s">
        <v>190</v>
      </c>
    </row>
    <row r="447" spans="2:51" s="13" customFormat="1" ht="12">
      <c r="B447" s="277"/>
      <c r="C447" s="278"/>
      <c r="D447" s="268" t="s">
        <v>199</v>
      </c>
      <c r="E447" s="279" t="s">
        <v>1</v>
      </c>
      <c r="F447" s="280" t="s">
        <v>1430</v>
      </c>
      <c r="G447" s="278"/>
      <c r="H447" s="281">
        <v>8.12</v>
      </c>
      <c r="I447" s="282"/>
      <c r="J447" s="278"/>
      <c r="K447" s="278"/>
      <c r="L447" s="283"/>
      <c r="M447" s="284"/>
      <c r="N447" s="285"/>
      <c r="O447" s="285"/>
      <c r="P447" s="285"/>
      <c r="Q447" s="285"/>
      <c r="R447" s="285"/>
      <c r="S447" s="285"/>
      <c r="T447" s="286"/>
      <c r="AT447" s="287" t="s">
        <v>199</v>
      </c>
      <c r="AU447" s="287" t="s">
        <v>85</v>
      </c>
      <c r="AV447" s="13" t="s">
        <v>85</v>
      </c>
      <c r="AW447" s="13" t="s">
        <v>31</v>
      </c>
      <c r="AX447" s="13" t="s">
        <v>76</v>
      </c>
      <c r="AY447" s="287" t="s">
        <v>190</v>
      </c>
    </row>
    <row r="448" spans="2:51" s="14" customFormat="1" ht="12">
      <c r="B448" s="288"/>
      <c r="C448" s="289"/>
      <c r="D448" s="268" t="s">
        <v>199</v>
      </c>
      <c r="E448" s="290" t="s">
        <v>1</v>
      </c>
      <c r="F448" s="291" t="s">
        <v>205</v>
      </c>
      <c r="G448" s="289"/>
      <c r="H448" s="292">
        <v>48.72</v>
      </c>
      <c r="I448" s="293"/>
      <c r="J448" s="289"/>
      <c r="K448" s="289"/>
      <c r="L448" s="294"/>
      <c r="M448" s="295"/>
      <c r="N448" s="296"/>
      <c r="O448" s="296"/>
      <c r="P448" s="296"/>
      <c r="Q448" s="296"/>
      <c r="R448" s="296"/>
      <c r="S448" s="296"/>
      <c r="T448" s="297"/>
      <c r="AT448" s="298" t="s">
        <v>199</v>
      </c>
      <c r="AU448" s="298" t="s">
        <v>85</v>
      </c>
      <c r="AV448" s="14" t="s">
        <v>197</v>
      </c>
      <c r="AW448" s="14" t="s">
        <v>31</v>
      </c>
      <c r="AX448" s="14" t="s">
        <v>83</v>
      </c>
      <c r="AY448" s="298" t="s">
        <v>190</v>
      </c>
    </row>
    <row r="449" spans="2:65" s="1" customFormat="1" ht="36" customHeight="1">
      <c r="B449" s="40"/>
      <c r="C449" s="254" t="s">
        <v>513</v>
      </c>
      <c r="D449" s="254" t="s">
        <v>193</v>
      </c>
      <c r="E449" s="255" t="s">
        <v>1431</v>
      </c>
      <c r="F449" s="256" t="s">
        <v>1432</v>
      </c>
      <c r="G449" s="257" t="s">
        <v>361</v>
      </c>
      <c r="H449" s="258">
        <v>248.76</v>
      </c>
      <c r="I449" s="259"/>
      <c r="J449" s="260">
        <f>ROUND(I449*H449,2)</f>
        <v>0</v>
      </c>
      <c r="K449" s="256" t="s">
        <v>1</v>
      </c>
      <c r="L449" s="42"/>
      <c r="M449" s="261" t="s">
        <v>1</v>
      </c>
      <c r="N449" s="262" t="s">
        <v>41</v>
      </c>
      <c r="O449" s="88"/>
      <c r="P449" s="263">
        <f>O449*H449</f>
        <v>0</v>
      </c>
      <c r="Q449" s="263">
        <v>0</v>
      </c>
      <c r="R449" s="263">
        <f>Q449*H449</f>
        <v>0</v>
      </c>
      <c r="S449" s="263">
        <v>0</v>
      </c>
      <c r="T449" s="264">
        <f>S449*H449</f>
        <v>0</v>
      </c>
      <c r="AR449" s="265" t="s">
        <v>301</v>
      </c>
      <c r="AT449" s="265" t="s">
        <v>193</v>
      </c>
      <c r="AU449" s="265" t="s">
        <v>85</v>
      </c>
      <c r="AY449" s="17" t="s">
        <v>190</v>
      </c>
      <c r="BE449" s="149">
        <f>IF(N449="základní",J449,0)</f>
        <v>0</v>
      </c>
      <c r="BF449" s="149">
        <f>IF(N449="snížená",J449,0)</f>
        <v>0</v>
      </c>
      <c r="BG449" s="149">
        <f>IF(N449="zákl. přenesená",J449,0)</f>
        <v>0</v>
      </c>
      <c r="BH449" s="149">
        <f>IF(N449="sníž. přenesená",J449,0)</f>
        <v>0</v>
      </c>
      <c r="BI449" s="149">
        <f>IF(N449="nulová",J449,0)</f>
        <v>0</v>
      </c>
      <c r="BJ449" s="17" t="s">
        <v>83</v>
      </c>
      <c r="BK449" s="149">
        <f>ROUND(I449*H449,2)</f>
        <v>0</v>
      </c>
      <c r="BL449" s="17" t="s">
        <v>301</v>
      </c>
      <c r="BM449" s="265" t="s">
        <v>1433</v>
      </c>
    </row>
    <row r="450" spans="2:51" s="12" customFormat="1" ht="12">
      <c r="B450" s="266"/>
      <c r="C450" s="267"/>
      <c r="D450" s="268" t="s">
        <v>199</v>
      </c>
      <c r="E450" s="269" t="s">
        <v>1</v>
      </c>
      <c r="F450" s="270" t="s">
        <v>200</v>
      </c>
      <c r="G450" s="267"/>
      <c r="H450" s="269" t="s">
        <v>1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AT450" s="276" t="s">
        <v>199</v>
      </c>
      <c r="AU450" s="276" t="s">
        <v>85</v>
      </c>
      <c r="AV450" s="12" t="s">
        <v>83</v>
      </c>
      <c r="AW450" s="12" t="s">
        <v>31</v>
      </c>
      <c r="AX450" s="12" t="s">
        <v>76</v>
      </c>
      <c r="AY450" s="276" t="s">
        <v>190</v>
      </c>
    </row>
    <row r="451" spans="2:51" s="12" customFormat="1" ht="12">
      <c r="B451" s="266"/>
      <c r="C451" s="267"/>
      <c r="D451" s="268" t="s">
        <v>199</v>
      </c>
      <c r="E451" s="269" t="s">
        <v>1</v>
      </c>
      <c r="F451" s="270" t="s">
        <v>1434</v>
      </c>
      <c r="G451" s="267"/>
      <c r="H451" s="269" t="s">
        <v>1</v>
      </c>
      <c r="I451" s="271"/>
      <c r="J451" s="267"/>
      <c r="K451" s="267"/>
      <c r="L451" s="272"/>
      <c r="M451" s="273"/>
      <c r="N451" s="274"/>
      <c r="O451" s="274"/>
      <c r="P451" s="274"/>
      <c r="Q451" s="274"/>
      <c r="R451" s="274"/>
      <c r="S451" s="274"/>
      <c r="T451" s="275"/>
      <c r="AT451" s="276" t="s">
        <v>199</v>
      </c>
      <c r="AU451" s="276" t="s">
        <v>85</v>
      </c>
      <c r="AV451" s="12" t="s">
        <v>83</v>
      </c>
      <c r="AW451" s="12" t="s">
        <v>31</v>
      </c>
      <c r="AX451" s="12" t="s">
        <v>76</v>
      </c>
      <c r="AY451" s="276" t="s">
        <v>190</v>
      </c>
    </row>
    <row r="452" spans="2:51" s="13" customFormat="1" ht="12">
      <c r="B452" s="277"/>
      <c r="C452" s="278"/>
      <c r="D452" s="268" t="s">
        <v>199</v>
      </c>
      <c r="E452" s="279" t="s">
        <v>1</v>
      </c>
      <c r="F452" s="280" t="s">
        <v>1435</v>
      </c>
      <c r="G452" s="278"/>
      <c r="H452" s="281">
        <v>90.3</v>
      </c>
      <c r="I452" s="282"/>
      <c r="J452" s="278"/>
      <c r="K452" s="278"/>
      <c r="L452" s="283"/>
      <c r="M452" s="284"/>
      <c r="N452" s="285"/>
      <c r="O452" s="285"/>
      <c r="P452" s="285"/>
      <c r="Q452" s="285"/>
      <c r="R452" s="285"/>
      <c r="S452" s="285"/>
      <c r="T452" s="286"/>
      <c r="AT452" s="287" t="s">
        <v>199</v>
      </c>
      <c r="AU452" s="287" t="s">
        <v>85</v>
      </c>
      <c r="AV452" s="13" t="s">
        <v>85</v>
      </c>
      <c r="AW452" s="13" t="s">
        <v>31</v>
      </c>
      <c r="AX452" s="13" t="s">
        <v>76</v>
      </c>
      <c r="AY452" s="287" t="s">
        <v>190</v>
      </c>
    </row>
    <row r="453" spans="2:51" s="13" customFormat="1" ht="12">
      <c r="B453" s="277"/>
      <c r="C453" s="278"/>
      <c r="D453" s="268" t="s">
        <v>199</v>
      </c>
      <c r="E453" s="279" t="s">
        <v>1</v>
      </c>
      <c r="F453" s="280" t="s">
        <v>1436</v>
      </c>
      <c r="G453" s="278"/>
      <c r="H453" s="281">
        <v>5.8</v>
      </c>
      <c r="I453" s="282"/>
      <c r="J453" s="278"/>
      <c r="K453" s="278"/>
      <c r="L453" s="283"/>
      <c r="M453" s="284"/>
      <c r="N453" s="285"/>
      <c r="O453" s="285"/>
      <c r="P453" s="285"/>
      <c r="Q453" s="285"/>
      <c r="R453" s="285"/>
      <c r="S453" s="285"/>
      <c r="T453" s="286"/>
      <c r="AT453" s="287" t="s">
        <v>199</v>
      </c>
      <c r="AU453" s="287" t="s">
        <v>85</v>
      </c>
      <c r="AV453" s="13" t="s">
        <v>85</v>
      </c>
      <c r="AW453" s="13" t="s">
        <v>31</v>
      </c>
      <c r="AX453" s="13" t="s">
        <v>76</v>
      </c>
      <c r="AY453" s="287" t="s">
        <v>190</v>
      </c>
    </row>
    <row r="454" spans="2:51" s="13" customFormat="1" ht="12">
      <c r="B454" s="277"/>
      <c r="C454" s="278"/>
      <c r="D454" s="268" t="s">
        <v>199</v>
      </c>
      <c r="E454" s="279" t="s">
        <v>1</v>
      </c>
      <c r="F454" s="280" t="s">
        <v>1437</v>
      </c>
      <c r="G454" s="278"/>
      <c r="H454" s="281">
        <v>11.8</v>
      </c>
      <c r="I454" s="282"/>
      <c r="J454" s="278"/>
      <c r="K454" s="278"/>
      <c r="L454" s="283"/>
      <c r="M454" s="284"/>
      <c r="N454" s="285"/>
      <c r="O454" s="285"/>
      <c r="P454" s="285"/>
      <c r="Q454" s="285"/>
      <c r="R454" s="285"/>
      <c r="S454" s="285"/>
      <c r="T454" s="286"/>
      <c r="AT454" s="287" t="s">
        <v>199</v>
      </c>
      <c r="AU454" s="287" t="s">
        <v>85</v>
      </c>
      <c r="AV454" s="13" t="s">
        <v>85</v>
      </c>
      <c r="AW454" s="13" t="s">
        <v>31</v>
      </c>
      <c r="AX454" s="13" t="s">
        <v>76</v>
      </c>
      <c r="AY454" s="287" t="s">
        <v>190</v>
      </c>
    </row>
    <row r="455" spans="2:51" s="13" customFormat="1" ht="12">
      <c r="B455" s="277"/>
      <c r="C455" s="278"/>
      <c r="D455" s="268" t="s">
        <v>199</v>
      </c>
      <c r="E455" s="279" t="s">
        <v>1</v>
      </c>
      <c r="F455" s="280" t="s">
        <v>1438</v>
      </c>
      <c r="G455" s="278"/>
      <c r="H455" s="281">
        <v>13.2</v>
      </c>
      <c r="I455" s="282"/>
      <c r="J455" s="278"/>
      <c r="K455" s="278"/>
      <c r="L455" s="283"/>
      <c r="M455" s="284"/>
      <c r="N455" s="285"/>
      <c r="O455" s="285"/>
      <c r="P455" s="285"/>
      <c r="Q455" s="285"/>
      <c r="R455" s="285"/>
      <c r="S455" s="285"/>
      <c r="T455" s="286"/>
      <c r="AT455" s="287" t="s">
        <v>199</v>
      </c>
      <c r="AU455" s="287" t="s">
        <v>85</v>
      </c>
      <c r="AV455" s="13" t="s">
        <v>85</v>
      </c>
      <c r="AW455" s="13" t="s">
        <v>31</v>
      </c>
      <c r="AX455" s="13" t="s">
        <v>76</v>
      </c>
      <c r="AY455" s="287" t="s">
        <v>190</v>
      </c>
    </row>
    <row r="456" spans="2:51" s="13" customFormat="1" ht="12">
      <c r="B456" s="277"/>
      <c r="C456" s="278"/>
      <c r="D456" s="268" t="s">
        <v>199</v>
      </c>
      <c r="E456" s="279" t="s">
        <v>1</v>
      </c>
      <c r="F456" s="280" t="s">
        <v>1439</v>
      </c>
      <c r="G456" s="278"/>
      <c r="H456" s="281">
        <v>5.3</v>
      </c>
      <c r="I456" s="282"/>
      <c r="J456" s="278"/>
      <c r="K456" s="278"/>
      <c r="L456" s="283"/>
      <c r="M456" s="284"/>
      <c r="N456" s="285"/>
      <c r="O456" s="285"/>
      <c r="P456" s="285"/>
      <c r="Q456" s="285"/>
      <c r="R456" s="285"/>
      <c r="S456" s="285"/>
      <c r="T456" s="286"/>
      <c r="AT456" s="287" t="s">
        <v>199</v>
      </c>
      <c r="AU456" s="287" t="s">
        <v>85</v>
      </c>
      <c r="AV456" s="13" t="s">
        <v>85</v>
      </c>
      <c r="AW456" s="13" t="s">
        <v>31</v>
      </c>
      <c r="AX456" s="13" t="s">
        <v>76</v>
      </c>
      <c r="AY456" s="287" t="s">
        <v>190</v>
      </c>
    </row>
    <row r="457" spans="2:51" s="12" customFormat="1" ht="12">
      <c r="B457" s="266"/>
      <c r="C457" s="267"/>
      <c r="D457" s="268" t="s">
        <v>199</v>
      </c>
      <c r="E457" s="269" t="s">
        <v>1</v>
      </c>
      <c r="F457" s="270" t="s">
        <v>1440</v>
      </c>
      <c r="G457" s="267"/>
      <c r="H457" s="269" t="s">
        <v>1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AT457" s="276" t="s">
        <v>199</v>
      </c>
      <c r="AU457" s="276" t="s">
        <v>85</v>
      </c>
      <c r="AV457" s="12" t="s">
        <v>83</v>
      </c>
      <c r="AW457" s="12" t="s">
        <v>31</v>
      </c>
      <c r="AX457" s="12" t="s">
        <v>76</v>
      </c>
      <c r="AY457" s="276" t="s">
        <v>190</v>
      </c>
    </row>
    <row r="458" spans="2:51" s="13" customFormat="1" ht="12">
      <c r="B458" s="277"/>
      <c r="C458" s="278"/>
      <c r="D458" s="268" t="s">
        <v>199</v>
      </c>
      <c r="E458" s="279" t="s">
        <v>1</v>
      </c>
      <c r="F458" s="280" t="s">
        <v>1441</v>
      </c>
      <c r="G458" s="278"/>
      <c r="H458" s="281">
        <v>10.8</v>
      </c>
      <c r="I458" s="282"/>
      <c r="J458" s="278"/>
      <c r="K458" s="278"/>
      <c r="L458" s="283"/>
      <c r="M458" s="284"/>
      <c r="N458" s="285"/>
      <c r="O458" s="285"/>
      <c r="P458" s="285"/>
      <c r="Q458" s="285"/>
      <c r="R458" s="285"/>
      <c r="S458" s="285"/>
      <c r="T458" s="286"/>
      <c r="AT458" s="287" t="s">
        <v>199</v>
      </c>
      <c r="AU458" s="287" t="s">
        <v>85</v>
      </c>
      <c r="AV458" s="13" t="s">
        <v>85</v>
      </c>
      <c r="AW458" s="13" t="s">
        <v>31</v>
      </c>
      <c r="AX458" s="13" t="s">
        <v>76</v>
      </c>
      <c r="AY458" s="287" t="s">
        <v>190</v>
      </c>
    </row>
    <row r="459" spans="2:51" s="15" customFormat="1" ht="12">
      <c r="B459" s="309"/>
      <c r="C459" s="310"/>
      <c r="D459" s="268" t="s">
        <v>199</v>
      </c>
      <c r="E459" s="311" t="s">
        <v>1</v>
      </c>
      <c r="F459" s="312" t="s">
        <v>247</v>
      </c>
      <c r="G459" s="310"/>
      <c r="H459" s="313">
        <v>137.2</v>
      </c>
      <c r="I459" s="314"/>
      <c r="J459" s="310"/>
      <c r="K459" s="310"/>
      <c r="L459" s="315"/>
      <c r="M459" s="316"/>
      <c r="N459" s="317"/>
      <c r="O459" s="317"/>
      <c r="P459" s="317"/>
      <c r="Q459" s="317"/>
      <c r="R459" s="317"/>
      <c r="S459" s="317"/>
      <c r="T459" s="318"/>
      <c r="AT459" s="319" t="s">
        <v>199</v>
      </c>
      <c r="AU459" s="319" t="s">
        <v>85</v>
      </c>
      <c r="AV459" s="15" t="s">
        <v>120</v>
      </c>
      <c r="AW459" s="15" t="s">
        <v>31</v>
      </c>
      <c r="AX459" s="15" t="s">
        <v>76</v>
      </c>
      <c r="AY459" s="319" t="s">
        <v>190</v>
      </c>
    </row>
    <row r="460" spans="2:51" s="12" customFormat="1" ht="12">
      <c r="B460" s="266"/>
      <c r="C460" s="267"/>
      <c r="D460" s="268" t="s">
        <v>199</v>
      </c>
      <c r="E460" s="269" t="s">
        <v>1</v>
      </c>
      <c r="F460" s="270" t="s">
        <v>1442</v>
      </c>
      <c r="G460" s="267"/>
      <c r="H460" s="269" t="s">
        <v>1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AT460" s="276" t="s">
        <v>199</v>
      </c>
      <c r="AU460" s="276" t="s">
        <v>85</v>
      </c>
      <c r="AV460" s="12" t="s">
        <v>83</v>
      </c>
      <c r="AW460" s="12" t="s">
        <v>31</v>
      </c>
      <c r="AX460" s="12" t="s">
        <v>76</v>
      </c>
      <c r="AY460" s="276" t="s">
        <v>190</v>
      </c>
    </row>
    <row r="461" spans="2:51" s="13" customFormat="1" ht="12">
      <c r="B461" s="277"/>
      <c r="C461" s="278"/>
      <c r="D461" s="268" t="s">
        <v>199</v>
      </c>
      <c r="E461" s="279" t="s">
        <v>1</v>
      </c>
      <c r="F461" s="280" t="s">
        <v>1443</v>
      </c>
      <c r="G461" s="278"/>
      <c r="H461" s="281">
        <v>11.6</v>
      </c>
      <c r="I461" s="282"/>
      <c r="J461" s="278"/>
      <c r="K461" s="278"/>
      <c r="L461" s="283"/>
      <c r="M461" s="284"/>
      <c r="N461" s="285"/>
      <c r="O461" s="285"/>
      <c r="P461" s="285"/>
      <c r="Q461" s="285"/>
      <c r="R461" s="285"/>
      <c r="S461" s="285"/>
      <c r="T461" s="286"/>
      <c r="AT461" s="287" t="s">
        <v>199</v>
      </c>
      <c r="AU461" s="287" t="s">
        <v>85</v>
      </c>
      <c r="AV461" s="13" t="s">
        <v>85</v>
      </c>
      <c r="AW461" s="13" t="s">
        <v>31</v>
      </c>
      <c r="AX461" s="13" t="s">
        <v>76</v>
      </c>
      <c r="AY461" s="287" t="s">
        <v>190</v>
      </c>
    </row>
    <row r="462" spans="2:51" s="13" customFormat="1" ht="12">
      <c r="B462" s="277"/>
      <c r="C462" s="278"/>
      <c r="D462" s="268" t="s">
        <v>199</v>
      </c>
      <c r="E462" s="279" t="s">
        <v>1</v>
      </c>
      <c r="F462" s="280" t="s">
        <v>1444</v>
      </c>
      <c r="G462" s="278"/>
      <c r="H462" s="281">
        <v>21.5</v>
      </c>
      <c r="I462" s="282"/>
      <c r="J462" s="278"/>
      <c r="K462" s="278"/>
      <c r="L462" s="283"/>
      <c r="M462" s="284"/>
      <c r="N462" s="285"/>
      <c r="O462" s="285"/>
      <c r="P462" s="285"/>
      <c r="Q462" s="285"/>
      <c r="R462" s="285"/>
      <c r="S462" s="285"/>
      <c r="T462" s="286"/>
      <c r="AT462" s="287" t="s">
        <v>199</v>
      </c>
      <c r="AU462" s="287" t="s">
        <v>85</v>
      </c>
      <c r="AV462" s="13" t="s">
        <v>85</v>
      </c>
      <c r="AW462" s="13" t="s">
        <v>31</v>
      </c>
      <c r="AX462" s="13" t="s">
        <v>76</v>
      </c>
      <c r="AY462" s="287" t="s">
        <v>190</v>
      </c>
    </row>
    <row r="463" spans="2:51" s="13" customFormat="1" ht="12">
      <c r="B463" s="277"/>
      <c r="C463" s="278"/>
      <c r="D463" s="268" t="s">
        <v>199</v>
      </c>
      <c r="E463" s="279" t="s">
        <v>1</v>
      </c>
      <c r="F463" s="280" t="s">
        <v>1445</v>
      </c>
      <c r="G463" s="278"/>
      <c r="H463" s="281">
        <v>9</v>
      </c>
      <c r="I463" s="282"/>
      <c r="J463" s="278"/>
      <c r="K463" s="278"/>
      <c r="L463" s="283"/>
      <c r="M463" s="284"/>
      <c r="N463" s="285"/>
      <c r="O463" s="285"/>
      <c r="P463" s="285"/>
      <c r="Q463" s="285"/>
      <c r="R463" s="285"/>
      <c r="S463" s="285"/>
      <c r="T463" s="286"/>
      <c r="AT463" s="287" t="s">
        <v>199</v>
      </c>
      <c r="AU463" s="287" t="s">
        <v>85</v>
      </c>
      <c r="AV463" s="13" t="s">
        <v>85</v>
      </c>
      <c r="AW463" s="13" t="s">
        <v>31</v>
      </c>
      <c r="AX463" s="13" t="s">
        <v>76</v>
      </c>
      <c r="AY463" s="287" t="s">
        <v>190</v>
      </c>
    </row>
    <row r="464" spans="2:51" s="15" customFormat="1" ht="12">
      <c r="B464" s="309"/>
      <c r="C464" s="310"/>
      <c r="D464" s="268" t="s">
        <v>199</v>
      </c>
      <c r="E464" s="311" t="s">
        <v>1</v>
      </c>
      <c r="F464" s="312" t="s">
        <v>247</v>
      </c>
      <c r="G464" s="310"/>
      <c r="H464" s="313">
        <v>42.1</v>
      </c>
      <c r="I464" s="314"/>
      <c r="J464" s="310"/>
      <c r="K464" s="310"/>
      <c r="L464" s="315"/>
      <c r="M464" s="316"/>
      <c r="N464" s="317"/>
      <c r="O464" s="317"/>
      <c r="P464" s="317"/>
      <c r="Q464" s="317"/>
      <c r="R464" s="317"/>
      <c r="S464" s="317"/>
      <c r="T464" s="318"/>
      <c r="AT464" s="319" t="s">
        <v>199</v>
      </c>
      <c r="AU464" s="319" t="s">
        <v>85</v>
      </c>
      <c r="AV464" s="15" t="s">
        <v>120</v>
      </c>
      <c r="AW464" s="15" t="s">
        <v>31</v>
      </c>
      <c r="AX464" s="15" t="s">
        <v>76</v>
      </c>
      <c r="AY464" s="319" t="s">
        <v>190</v>
      </c>
    </row>
    <row r="465" spans="2:51" s="12" customFormat="1" ht="12">
      <c r="B465" s="266"/>
      <c r="C465" s="267"/>
      <c r="D465" s="268" t="s">
        <v>199</v>
      </c>
      <c r="E465" s="269" t="s">
        <v>1</v>
      </c>
      <c r="F465" s="270" t="s">
        <v>203</v>
      </c>
      <c r="G465" s="267"/>
      <c r="H465" s="269" t="s">
        <v>1</v>
      </c>
      <c r="I465" s="271"/>
      <c r="J465" s="267"/>
      <c r="K465" s="267"/>
      <c r="L465" s="272"/>
      <c r="M465" s="273"/>
      <c r="N465" s="274"/>
      <c r="O465" s="274"/>
      <c r="P465" s="274"/>
      <c r="Q465" s="274"/>
      <c r="R465" s="274"/>
      <c r="S465" s="274"/>
      <c r="T465" s="275"/>
      <c r="AT465" s="276" t="s">
        <v>199</v>
      </c>
      <c r="AU465" s="276" t="s">
        <v>85</v>
      </c>
      <c r="AV465" s="12" t="s">
        <v>83</v>
      </c>
      <c r="AW465" s="12" t="s">
        <v>31</v>
      </c>
      <c r="AX465" s="12" t="s">
        <v>76</v>
      </c>
      <c r="AY465" s="276" t="s">
        <v>190</v>
      </c>
    </row>
    <row r="466" spans="2:51" s="12" customFormat="1" ht="12">
      <c r="B466" s="266"/>
      <c r="C466" s="267"/>
      <c r="D466" s="268" t="s">
        <v>199</v>
      </c>
      <c r="E466" s="269" t="s">
        <v>1</v>
      </c>
      <c r="F466" s="270" t="s">
        <v>1434</v>
      </c>
      <c r="G466" s="267"/>
      <c r="H466" s="269" t="s">
        <v>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AT466" s="276" t="s">
        <v>199</v>
      </c>
      <c r="AU466" s="276" t="s">
        <v>85</v>
      </c>
      <c r="AV466" s="12" t="s">
        <v>83</v>
      </c>
      <c r="AW466" s="12" t="s">
        <v>31</v>
      </c>
      <c r="AX466" s="12" t="s">
        <v>76</v>
      </c>
      <c r="AY466" s="276" t="s">
        <v>190</v>
      </c>
    </row>
    <row r="467" spans="2:51" s="13" customFormat="1" ht="12">
      <c r="B467" s="277"/>
      <c r="C467" s="278"/>
      <c r="D467" s="268" t="s">
        <v>199</v>
      </c>
      <c r="E467" s="279" t="s">
        <v>1</v>
      </c>
      <c r="F467" s="280" t="s">
        <v>1446</v>
      </c>
      <c r="G467" s="278"/>
      <c r="H467" s="281">
        <v>22.4</v>
      </c>
      <c r="I467" s="282"/>
      <c r="J467" s="278"/>
      <c r="K467" s="278"/>
      <c r="L467" s="283"/>
      <c r="M467" s="284"/>
      <c r="N467" s="285"/>
      <c r="O467" s="285"/>
      <c r="P467" s="285"/>
      <c r="Q467" s="285"/>
      <c r="R467" s="285"/>
      <c r="S467" s="285"/>
      <c r="T467" s="286"/>
      <c r="AT467" s="287" t="s">
        <v>199</v>
      </c>
      <c r="AU467" s="287" t="s">
        <v>85</v>
      </c>
      <c r="AV467" s="13" t="s">
        <v>85</v>
      </c>
      <c r="AW467" s="13" t="s">
        <v>31</v>
      </c>
      <c r="AX467" s="13" t="s">
        <v>76</v>
      </c>
      <c r="AY467" s="287" t="s">
        <v>190</v>
      </c>
    </row>
    <row r="468" spans="2:51" s="13" customFormat="1" ht="12">
      <c r="B468" s="277"/>
      <c r="C468" s="278"/>
      <c r="D468" s="268" t="s">
        <v>199</v>
      </c>
      <c r="E468" s="279" t="s">
        <v>1</v>
      </c>
      <c r="F468" s="280" t="s">
        <v>1447</v>
      </c>
      <c r="G468" s="278"/>
      <c r="H468" s="281">
        <v>5.6</v>
      </c>
      <c r="I468" s="282"/>
      <c r="J468" s="278"/>
      <c r="K468" s="278"/>
      <c r="L468" s="283"/>
      <c r="M468" s="284"/>
      <c r="N468" s="285"/>
      <c r="O468" s="285"/>
      <c r="P468" s="285"/>
      <c r="Q468" s="285"/>
      <c r="R468" s="285"/>
      <c r="S468" s="285"/>
      <c r="T468" s="286"/>
      <c r="AT468" s="287" t="s">
        <v>199</v>
      </c>
      <c r="AU468" s="287" t="s">
        <v>85</v>
      </c>
      <c r="AV468" s="13" t="s">
        <v>85</v>
      </c>
      <c r="AW468" s="13" t="s">
        <v>31</v>
      </c>
      <c r="AX468" s="13" t="s">
        <v>76</v>
      </c>
      <c r="AY468" s="287" t="s">
        <v>190</v>
      </c>
    </row>
    <row r="469" spans="2:51" s="15" customFormat="1" ht="12">
      <c r="B469" s="309"/>
      <c r="C469" s="310"/>
      <c r="D469" s="268" t="s">
        <v>199</v>
      </c>
      <c r="E469" s="311" t="s">
        <v>1</v>
      </c>
      <c r="F469" s="312" t="s">
        <v>247</v>
      </c>
      <c r="G469" s="310"/>
      <c r="H469" s="313">
        <v>28</v>
      </c>
      <c r="I469" s="314"/>
      <c r="J469" s="310"/>
      <c r="K469" s="310"/>
      <c r="L469" s="315"/>
      <c r="M469" s="316"/>
      <c r="N469" s="317"/>
      <c r="O469" s="317"/>
      <c r="P469" s="317"/>
      <c r="Q469" s="317"/>
      <c r="R469" s="317"/>
      <c r="S469" s="317"/>
      <c r="T469" s="318"/>
      <c r="AT469" s="319" t="s">
        <v>199</v>
      </c>
      <c r="AU469" s="319" t="s">
        <v>85</v>
      </c>
      <c r="AV469" s="15" t="s">
        <v>120</v>
      </c>
      <c r="AW469" s="15" t="s">
        <v>31</v>
      </c>
      <c r="AX469" s="15" t="s">
        <v>76</v>
      </c>
      <c r="AY469" s="319" t="s">
        <v>190</v>
      </c>
    </row>
    <row r="470" spans="2:51" s="13" customFormat="1" ht="12">
      <c r="B470" s="277"/>
      <c r="C470" s="278"/>
      <c r="D470" s="268" t="s">
        <v>199</v>
      </c>
      <c r="E470" s="279" t="s">
        <v>1</v>
      </c>
      <c r="F470" s="280" t="s">
        <v>1448</v>
      </c>
      <c r="G470" s="278"/>
      <c r="H470" s="281">
        <v>41.46</v>
      </c>
      <c r="I470" s="282"/>
      <c r="J470" s="278"/>
      <c r="K470" s="278"/>
      <c r="L470" s="283"/>
      <c r="M470" s="284"/>
      <c r="N470" s="285"/>
      <c r="O470" s="285"/>
      <c r="P470" s="285"/>
      <c r="Q470" s="285"/>
      <c r="R470" s="285"/>
      <c r="S470" s="285"/>
      <c r="T470" s="286"/>
      <c r="AT470" s="287" t="s">
        <v>199</v>
      </c>
      <c r="AU470" s="287" t="s">
        <v>85</v>
      </c>
      <c r="AV470" s="13" t="s">
        <v>85</v>
      </c>
      <c r="AW470" s="13" t="s">
        <v>31</v>
      </c>
      <c r="AX470" s="13" t="s">
        <v>76</v>
      </c>
      <c r="AY470" s="287" t="s">
        <v>190</v>
      </c>
    </row>
    <row r="471" spans="2:51" s="14" customFormat="1" ht="12">
      <c r="B471" s="288"/>
      <c r="C471" s="289"/>
      <c r="D471" s="268" t="s">
        <v>199</v>
      </c>
      <c r="E471" s="290" t="s">
        <v>1</v>
      </c>
      <c r="F471" s="291" t="s">
        <v>205</v>
      </c>
      <c r="G471" s="289"/>
      <c r="H471" s="292">
        <v>248.76</v>
      </c>
      <c r="I471" s="293"/>
      <c r="J471" s="289"/>
      <c r="K471" s="289"/>
      <c r="L471" s="294"/>
      <c r="M471" s="295"/>
      <c r="N471" s="296"/>
      <c r="O471" s="296"/>
      <c r="P471" s="296"/>
      <c r="Q471" s="296"/>
      <c r="R471" s="296"/>
      <c r="S471" s="296"/>
      <c r="T471" s="297"/>
      <c r="AT471" s="298" t="s">
        <v>199</v>
      </c>
      <c r="AU471" s="298" t="s">
        <v>85</v>
      </c>
      <c r="AV471" s="14" t="s">
        <v>197</v>
      </c>
      <c r="AW471" s="14" t="s">
        <v>31</v>
      </c>
      <c r="AX471" s="14" t="s">
        <v>83</v>
      </c>
      <c r="AY471" s="298" t="s">
        <v>190</v>
      </c>
    </row>
    <row r="472" spans="2:65" s="1" customFormat="1" ht="24" customHeight="1">
      <c r="B472" s="40"/>
      <c r="C472" s="254" t="s">
        <v>518</v>
      </c>
      <c r="D472" s="254" t="s">
        <v>193</v>
      </c>
      <c r="E472" s="255" t="s">
        <v>1449</v>
      </c>
      <c r="F472" s="256" t="s">
        <v>1450</v>
      </c>
      <c r="G472" s="257" t="s">
        <v>196</v>
      </c>
      <c r="H472" s="258">
        <v>9</v>
      </c>
      <c r="I472" s="259"/>
      <c r="J472" s="260">
        <f>ROUND(I472*H472,2)</f>
        <v>0</v>
      </c>
      <c r="K472" s="256" t="s">
        <v>1</v>
      </c>
      <c r="L472" s="42"/>
      <c r="M472" s="261" t="s">
        <v>1</v>
      </c>
      <c r="N472" s="262" t="s">
        <v>41</v>
      </c>
      <c r="O472" s="88"/>
      <c r="P472" s="263">
        <f>O472*H472</f>
        <v>0</v>
      </c>
      <c r="Q472" s="263">
        <v>0</v>
      </c>
      <c r="R472" s="263">
        <f>Q472*H472</f>
        <v>0</v>
      </c>
      <c r="S472" s="263">
        <v>0</v>
      </c>
      <c r="T472" s="264">
        <f>S472*H472</f>
        <v>0</v>
      </c>
      <c r="AR472" s="265" t="s">
        <v>301</v>
      </c>
      <c r="AT472" s="265" t="s">
        <v>193</v>
      </c>
      <c r="AU472" s="265" t="s">
        <v>85</v>
      </c>
      <c r="AY472" s="17" t="s">
        <v>190</v>
      </c>
      <c r="BE472" s="149">
        <f>IF(N472="základní",J472,0)</f>
        <v>0</v>
      </c>
      <c r="BF472" s="149">
        <f>IF(N472="snížená",J472,0)</f>
        <v>0</v>
      </c>
      <c r="BG472" s="149">
        <f>IF(N472="zákl. přenesená",J472,0)</f>
        <v>0</v>
      </c>
      <c r="BH472" s="149">
        <f>IF(N472="sníž. přenesená",J472,0)</f>
        <v>0</v>
      </c>
      <c r="BI472" s="149">
        <f>IF(N472="nulová",J472,0)</f>
        <v>0</v>
      </c>
      <c r="BJ472" s="17" t="s">
        <v>83</v>
      </c>
      <c r="BK472" s="149">
        <f>ROUND(I472*H472,2)</f>
        <v>0</v>
      </c>
      <c r="BL472" s="17" t="s">
        <v>301</v>
      </c>
      <c r="BM472" s="265" t="s">
        <v>1451</v>
      </c>
    </row>
    <row r="473" spans="2:51" s="12" customFormat="1" ht="12">
      <c r="B473" s="266"/>
      <c r="C473" s="267"/>
      <c r="D473" s="268" t="s">
        <v>199</v>
      </c>
      <c r="E473" s="269" t="s">
        <v>1</v>
      </c>
      <c r="F473" s="270" t="s">
        <v>1452</v>
      </c>
      <c r="G473" s="267"/>
      <c r="H473" s="269" t="s">
        <v>1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AT473" s="276" t="s">
        <v>199</v>
      </c>
      <c r="AU473" s="276" t="s">
        <v>85</v>
      </c>
      <c r="AV473" s="12" t="s">
        <v>83</v>
      </c>
      <c r="AW473" s="12" t="s">
        <v>31</v>
      </c>
      <c r="AX473" s="12" t="s">
        <v>76</v>
      </c>
      <c r="AY473" s="276" t="s">
        <v>190</v>
      </c>
    </row>
    <row r="474" spans="2:51" s="13" customFormat="1" ht="12">
      <c r="B474" s="277"/>
      <c r="C474" s="278"/>
      <c r="D474" s="268" t="s">
        <v>199</v>
      </c>
      <c r="E474" s="279" t="s">
        <v>1</v>
      </c>
      <c r="F474" s="280" t="s">
        <v>1453</v>
      </c>
      <c r="G474" s="278"/>
      <c r="H474" s="281">
        <v>9</v>
      </c>
      <c r="I474" s="282"/>
      <c r="J474" s="278"/>
      <c r="K474" s="278"/>
      <c r="L474" s="283"/>
      <c r="M474" s="284"/>
      <c r="N474" s="285"/>
      <c r="O474" s="285"/>
      <c r="P474" s="285"/>
      <c r="Q474" s="285"/>
      <c r="R474" s="285"/>
      <c r="S474" s="285"/>
      <c r="T474" s="286"/>
      <c r="AT474" s="287" t="s">
        <v>199</v>
      </c>
      <c r="AU474" s="287" t="s">
        <v>85</v>
      </c>
      <c r="AV474" s="13" t="s">
        <v>85</v>
      </c>
      <c r="AW474" s="13" t="s">
        <v>31</v>
      </c>
      <c r="AX474" s="13" t="s">
        <v>76</v>
      </c>
      <c r="AY474" s="287" t="s">
        <v>190</v>
      </c>
    </row>
    <row r="475" spans="2:51" s="14" customFormat="1" ht="12">
      <c r="B475" s="288"/>
      <c r="C475" s="289"/>
      <c r="D475" s="268" t="s">
        <v>199</v>
      </c>
      <c r="E475" s="290" t="s">
        <v>1</v>
      </c>
      <c r="F475" s="291" t="s">
        <v>205</v>
      </c>
      <c r="G475" s="289"/>
      <c r="H475" s="292">
        <v>9</v>
      </c>
      <c r="I475" s="293"/>
      <c r="J475" s="289"/>
      <c r="K475" s="289"/>
      <c r="L475" s="294"/>
      <c r="M475" s="295"/>
      <c r="N475" s="296"/>
      <c r="O475" s="296"/>
      <c r="P475" s="296"/>
      <c r="Q475" s="296"/>
      <c r="R475" s="296"/>
      <c r="S475" s="296"/>
      <c r="T475" s="297"/>
      <c r="AT475" s="298" t="s">
        <v>199</v>
      </c>
      <c r="AU475" s="298" t="s">
        <v>85</v>
      </c>
      <c r="AV475" s="14" t="s">
        <v>197</v>
      </c>
      <c r="AW475" s="14" t="s">
        <v>31</v>
      </c>
      <c r="AX475" s="14" t="s">
        <v>83</v>
      </c>
      <c r="AY475" s="298" t="s">
        <v>190</v>
      </c>
    </row>
    <row r="476" spans="2:65" s="1" customFormat="1" ht="24" customHeight="1">
      <c r="B476" s="40"/>
      <c r="C476" s="254" t="s">
        <v>525</v>
      </c>
      <c r="D476" s="254" t="s">
        <v>193</v>
      </c>
      <c r="E476" s="255" t="s">
        <v>1454</v>
      </c>
      <c r="F476" s="256" t="s">
        <v>1455</v>
      </c>
      <c r="G476" s="257" t="s">
        <v>196</v>
      </c>
      <c r="H476" s="258">
        <v>99.56</v>
      </c>
      <c r="I476" s="259"/>
      <c r="J476" s="260">
        <f>ROUND(I476*H476,2)</f>
        <v>0</v>
      </c>
      <c r="K476" s="256" t="s">
        <v>1</v>
      </c>
      <c r="L476" s="42"/>
      <c r="M476" s="261" t="s">
        <v>1</v>
      </c>
      <c r="N476" s="262" t="s">
        <v>41</v>
      </c>
      <c r="O476" s="88"/>
      <c r="P476" s="263">
        <f>O476*H476</f>
        <v>0</v>
      </c>
      <c r="Q476" s="263">
        <v>0</v>
      </c>
      <c r="R476" s="263">
        <f>Q476*H476</f>
        <v>0</v>
      </c>
      <c r="S476" s="263">
        <v>0</v>
      </c>
      <c r="T476" s="264">
        <f>S476*H476</f>
        <v>0</v>
      </c>
      <c r="AR476" s="265" t="s">
        <v>301</v>
      </c>
      <c r="AT476" s="265" t="s">
        <v>193</v>
      </c>
      <c r="AU476" s="265" t="s">
        <v>85</v>
      </c>
      <c r="AY476" s="17" t="s">
        <v>190</v>
      </c>
      <c r="BE476" s="149">
        <f>IF(N476="základní",J476,0)</f>
        <v>0</v>
      </c>
      <c r="BF476" s="149">
        <f>IF(N476="snížená",J476,0)</f>
        <v>0</v>
      </c>
      <c r="BG476" s="149">
        <f>IF(N476="zákl. přenesená",J476,0)</f>
        <v>0</v>
      </c>
      <c r="BH476" s="149">
        <f>IF(N476="sníž. přenesená",J476,0)</f>
        <v>0</v>
      </c>
      <c r="BI476" s="149">
        <f>IF(N476="nulová",J476,0)</f>
        <v>0</v>
      </c>
      <c r="BJ476" s="17" t="s">
        <v>83</v>
      </c>
      <c r="BK476" s="149">
        <f>ROUND(I476*H476,2)</f>
        <v>0</v>
      </c>
      <c r="BL476" s="17" t="s">
        <v>301</v>
      </c>
      <c r="BM476" s="265" t="s">
        <v>1456</v>
      </c>
    </row>
    <row r="477" spans="2:51" s="12" customFormat="1" ht="12">
      <c r="B477" s="266"/>
      <c r="C477" s="267"/>
      <c r="D477" s="268" t="s">
        <v>199</v>
      </c>
      <c r="E477" s="269" t="s">
        <v>1</v>
      </c>
      <c r="F477" s="270" t="s">
        <v>200</v>
      </c>
      <c r="G477" s="267"/>
      <c r="H477" s="269" t="s">
        <v>1</v>
      </c>
      <c r="I477" s="271"/>
      <c r="J477" s="267"/>
      <c r="K477" s="267"/>
      <c r="L477" s="272"/>
      <c r="M477" s="273"/>
      <c r="N477" s="274"/>
      <c r="O477" s="274"/>
      <c r="P477" s="274"/>
      <c r="Q477" s="274"/>
      <c r="R477" s="274"/>
      <c r="S477" s="274"/>
      <c r="T477" s="275"/>
      <c r="AT477" s="276" t="s">
        <v>199</v>
      </c>
      <c r="AU477" s="276" t="s">
        <v>85</v>
      </c>
      <c r="AV477" s="12" t="s">
        <v>83</v>
      </c>
      <c r="AW477" s="12" t="s">
        <v>31</v>
      </c>
      <c r="AX477" s="12" t="s">
        <v>76</v>
      </c>
      <c r="AY477" s="276" t="s">
        <v>190</v>
      </c>
    </row>
    <row r="478" spans="2:51" s="13" customFormat="1" ht="12">
      <c r="B478" s="277"/>
      <c r="C478" s="278"/>
      <c r="D478" s="268" t="s">
        <v>199</v>
      </c>
      <c r="E478" s="279" t="s">
        <v>1</v>
      </c>
      <c r="F478" s="280" t="s">
        <v>1457</v>
      </c>
      <c r="G478" s="278"/>
      <c r="H478" s="281">
        <v>58.8</v>
      </c>
      <c r="I478" s="282"/>
      <c r="J478" s="278"/>
      <c r="K478" s="278"/>
      <c r="L478" s="283"/>
      <c r="M478" s="284"/>
      <c r="N478" s="285"/>
      <c r="O478" s="285"/>
      <c r="P478" s="285"/>
      <c r="Q478" s="285"/>
      <c r="R478" s="285"/>
      <c r="S478" s="285"/>
      <c r="T478" s="286"/>
      <c r="AT478" s="287" t="s">
        <v>199</v>
      </c>
      <c r="AU478" s="287" t="s">
        <v>85</v>
      </c>
      <c r="AV478" s="13" t="s">
        <v>85</v>
      </c>
      <c r="AW478" s="13" t="s">
        <v>31</v>
      </c>
      <c r="AX478" s="13" t="s">
        <v>76</v>
      </c>
      <c r="AY478" s="287" t="s">
        <v>190</v>
      </c>
    </row>
    <row r="479" spans="2:51" s="13" customFormat="1" ht="12">
      <c r="B479" s="277"/>
      <c r="C479" s="278"/>
      <c r="D479" s="268" t="s">
        <v>199</v>
      </c>
      <c r="E479" s="279" t="s">
        <v>1</v>
      </c>
      <c r="F479" s="280" t="s">
        <v>1458</v>
      </c>
      <c r="G479" s="278"/>
      <c r="H479" s="281">
        <v>6.48</v>
      </c>
      <c r="I479" s="282"/>
      <c r="J479" s="278"/>
      <c r="K479" s="278"/>
      <c r="L479" s="283"/>
      <c r="M479" s="284"/>
      <c r="N479" s="285"/>
      <c r="O479" s="285"/>
      <c r="P479" s="285"/>
      <c r="Q479" s="285"/>
      <c r="R479" s="285"/>
      <c r="S479" s="285"/>
      <c r="T479" s="286"/>
      <c r="AT479" s="287" t="s">
        <v>199</v>
      </c>
      <c r="AU479" s="287" t="s">
        <v>85</v>
      </c>
      <c r="AV479" s="13" t="s">
        <v>85</v>
      </c>
      <c r="AW479" s="13" t="s">
        <v>31</v>
      </c>
      <c r="AX479" s="13" t="s">
        <v>76</v>
      </c>
      <c r="AY479" s="287" t="s">
        <v>190</v>
      </c>
    </row>
    <row r="480" spans="2:51" s="12" customFormat="1" ht="12">
      <c r="B480" s="266"/>
      <c r="C480" s="267"/>
      <c r="D480" s="268" t="s">
        <v>199</v>
      </c>
      <c r="E480" s="269" t="s">
        <v>1</v>
      </c>
      <c r="F480" s="270" t="s">
        <v>203</v>
      </c>
      <c r="G480" s="267"/>
      <c r="H480" s="269" t="s">
        <v>1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AT480" s="276" t="s">
        <v>199</v>
      </c>
      <c r="AU480" s="276" t="s">
        <v>85</v>
      </c>
      <c r="AV480" s="12" t="s">
        <v>83</v>
      </c>
      <c r="AW480" s="12" t="s">
        <v>31</v>
      </c>
      <c r="AX480" s="12" t="s">
        <v>76</v>
      </c>
      <c r="AY480" s="276" t="s">
        <v>190</v>
      </c>
    </row>
    <row r="481" spans="2:51" s="13" customFormat="1" ht="12">
      <c r="B481" s="277"/>
      <c r="C481" s="278"/>
      <c r="D481" s="268" t="s">
        <v>199</v>
      </c>
      <c r="E481" s="279" t="s">
        <v>1</v>
      </c>
      <c r="F481" s="280" t="s">
        <v>1459</v>
      </c>
      <c r="G481" s="278"/>
      <c r="H481" s="281">
        <v>29.28</v>
      </c>
      <c r="I481" s="282"/>
      <c r="J481" s="278"/>
      <c r="K481" s="278"/>
      <c r="L481" s="283"/>
      <c r="M481" s="284"/>
      <c r="N481" s="285"/>
      <c r="O481" s="285"/>
      <c r="P481" s="285"/>
      <c r="Q481" s="285"/>
      <c r="R481" s="285"/>
      <c r="S481" s="285"/>
      <c r="T481" s="286"/>
      <c r="AT481" s="287" t="s">
        <v>199</v>
      </c>
      <c r="AU481" s="287" t="s">
        <v>85</v>
      </c>
      <c r="AV481" s="13" t="s">
        <v>85</v>
      </c>
      <c r="AW481" s="13" t="s">
        <v>31</v>
      </c>
      <c r="AX481" s="13" t="s">
        <v>76</v>
      </c>
      <c r="AY481" s="287" t="s">
        <v>190</v>
      </c>
    </row>
    <row r="482" spans="2:51" s="15" customFormat="1" ht="12">
      <c r="B482" s="309"/>
      <c r="C482" s="310"/>
      <c r="D482" s="268" t="s">
        <v>199</v>
      </c>
      <c r="E482" s="311" t="s">
        <v>1</v>
      </c>
      <c r="F482" s="312" t="s">
        <v>247</v>
      </c>
      <c r="G482" s="310"/>
      <c r="H482" s="313">
        <v>94.56</v>
      </c>
      <c r="I482" s="314"/>
      <c r="J482" s="310"/>
      <c r="K482" s="310"/>
      <c r="L482" s="315"/>
      <c r="M482" s="316"/>
      <c r="N482" s="317"/>
      <c r="O482" s="317"/>
      <c r="P482" s="317"/>
      <c r="Q482" s="317"/>
      <c r="R482" s="317"/>
      <c r="S482" s="317"/>
      <c r="T482" s="318"/>
      <c r="AT482" s="319" t="s">
        <v>199</v>
      </c>
      <c r="AU482" s="319" t="s">
        <v>85</v>
      </c>
      <c r="AV482" s="15" t="s">
        <v>120</v>
      </c>
      <c r="AW482" s="15" t="s">
        <v>31</v>
      </c>
      <c r="AX482" s="15" t="s">
        <v>76</v>
      </c>
      <c r="AY482" s="319" t="s">
        <v>190</v>
      </c>
    </row>
    <row r="483" spans="2:51" s="12" customFormat="1" ht="12">
      <c r="B483" s="266"/>
      <c r="C483" s="267"/>
      <c r="D483" s="268" t="s">
        <v>199</v>
      </c>
      <c r="E483" s="269" t="s">
        <v>1</v>
      </c>
      <c r="F483" s="270" t="s">
        <v>422</v>
      </c>
      <c r="G483" s="267"/>
      <c r="H483" s="269" t="s">
        <v>1</v>
      </c>
      <c r="I483" s="271"/>
      <c r="J483" s="267"/>
      <c r="K483" s="267"/>
      <c r="L483" s="272"/>
      <c r="M483" s="273"/>
      <c r="N483" s="274"/>
      <c r="O483" s="274"/>
      <c r="P483" s="274"/>
      <c r="Q483" s="274"/>
      <c r="R483" s="274"/>
      <c r="S483" s="274"/>
      <c r="T483" s="275"/>
      <c r="AT483" s="276" t="s">
        <v>199</v>
      </c>
      <c r="AU483" s="276" t="s">
        <v>85</v>
      </c>
      <c r="AV483" s="12" t="s">
        <v>83</v>
      </c>
      <c r="AW483" s="12" t="s">
        <v>31</v>
      </c>
      <c r="AX483" s="12" t="s">
        <v>76</v>
      </c>
      <c r="AY483" s="276" t="s">
        <v>190</v>
      </c>
    </row>
    <row r="484" spans="2:51" s="13" customFormat="1" ht="12">
      <c r="B484" s="277"/>
      <c r="C484" s="278"/>
      <c r="D484" s="268" t="s">
        <v>199</v>
      </c>
      <c r="E484" s="279" t="s">
        <v>1</v>
      </c>
      <c r="F484" s="280" t="s">
        <v>423</v>
      </c>
      <c r="G484" s="278"/>
      <c r="H484" s="281">
        <v>5</v>
      </c>
      <c r="I484" s="282"/>
      <c r="J484" s="278"/>
      <c r="K484" s="278"/>
      <c r="L484" s="283"/>
      <c r="M484" s="284"/>
      <c r="N484" s="285"/>
      <c r="O484" s="285"/>
      <c r="P484" s="285"/>
      <c r="Q484" s="285"/>
      <c r="R484" s="285"/>
      <c r="S484" s="285"/>
      <c r="T484" s="286"/>
      <c r="AT484" s="287" t="s">
        <v>199</v>
      </c>
      <c r="AU484" s="287" t="s">
        <v>85</v>
      </c>
      <c r="AV484" s="13" t="s">
        <v>85</v>
      </c>
      <c r="AW484" s="13" t="s">
        <v>31</v>
      </c>
      <c r="AX484" s="13" t="s">
        <v>76</v>
      </c>
      <c r="AY484" s="287" t="s">
        <v>190</v>
      </c>
    </row>
    <row r="485" spans="2:51" s="15" customFormat="1" ht="12">
      <c r="B485" s="309"/>
      <c r="C485" s="310"/>
      <c r="D485" s="268" t="s">
        <v>199</v>
      </c>
      <c r="E485" s="311" t="s">
        <v>1</v>
      </c>
      <c r="F485" s="312" t="s">
        <v>247</v>
      </c>
      <c r="G485" s="310"/>
      <c r="H485" s="313">
        <v>5</v>
      </c>
      <c r="I485" s="314"/>
      <c r="J485" s="310"/>
      <c r="K485" s="310"/>
      <c r="L485" s="315"/>
      <c r="M485" s="316"/>
      <c r="N485" s="317"/>
      <c r="O485" s="317"/>
      <c r="P485" s="317"/>
      <c r="Q485" s="317"/>
      <c r="R485" s="317"/>
      <c r="S485" s="317"/>
      <c r="T485" s="318"/>
      <c r="AT485" s="319" t="s">
        <v>199</v>
      </c>
      <c r="AU485" s="319" t="s">
        <v>85</v>
      </c>
      <c r="AV485" s="15" t="s">
        <v>120</v>
      </c>
      <c r="AW485" s="15" t="s">
        <v>31</v>
      </c>
      <c r="AX485" s="15" t="s">
        <v>76</v>
      </c>
      <c r="AY485" s="319" t="s">
        <v>190</v>
      </c>
    </row>
    <row r="486" spans="2:51" s="14" customFormat="1" ht="12">
      <c r="B486" s="288"/>
      <c r="C486" s="289"/>
      <c r="D486" s="268" t="s">
        <v>199</v>
      </c>
      <c r="E486" s="290" t="s">
        <v>1</v>
      </c>
      <c r="F486" s="291" t="s">
        <v>205</v>
      </c>
      <c r="G486" s="289"/>
      <c r="H486" s="292">
        <v>99.56</v>
      </c>
      <c r="I486" s="293"/>
      <c r="J486" s="289"/>
      <c r="K486" s="289"/>
      <c r="L486" s="294"/>
      <c r="M486" s="295"/>
      <c r="N486" s="296"/>
      <c r="O486" s="296"/>
      <c r="P486" s="296"/>
      <c r="Q486" s="296"/>
      <c r="R486" s="296"/>
      <c r="S486" s="296"/>
      <c r="T486" s="297"/>
      <c r="AT486" s="298" t="s">
        <v>199</v>
      </c>
      <c r="AU486" s="298" t="s">
        <v>85</v>
      </c>
      <c r="AV486" s="14" t="s">
        <v>197</v>
      </c>
      <c r="AW486" s="14" t="s">
        <v>31</v>
      </c>
      <c r="AX486" s="14" t="s">
        <v>83</v>
      </c>
      <c r="AY486" s="298" t="s">
        <v>190</v>
      </c>
    </row>
    <row r="487" spans="2:65" s="1" customFormat="1" ht="24" customHeight="1">
      <c r="B487" s="40"/>
      <c r="C487" s="254" t="s">
        <v>531</v>
      </c>
      <c r="D487" s="254" t="s">
        <v>193</v>
      </c>
      <c r="E487" s="255" t="s">
        <v>1460</v>
      </c>
      <c r="F487" s="256" t="s">
        <v>1461</v>
      </c>
      <c r="G487" s="257" t="s">
        <v>273</v>
      </c>
      <c r="H487" s="258">
        <v>1.971</v>
      </c>
      <c r="I487" s="259"/>
      <c r="J487" s="260">
        <f>ROUND(I487*H487,2)</f>
        <v>0</v>
      </c>
      <c r="K487" s="256" t="s">
        <v>1</v>
      </c>
      <c r="L487" s="42"/>
      <c r="M487" s="261" t="s">
        <v>1</v>
      </c>
      <c r="N487" s="262" t="s">
        <v>41</v>
      </c>
      <c r="O487" s="88"/>
      <c r="P487" s="263">
        <f>O487*H487</f>
        <v>0</v>
      </c>
      <c r="Q487" s="263">
        <v>0</v>
      </c>
      <c r="R487" s="263">
        <f>Q487*H487</f>
        <v>0</v>
      </c>
      <c r="S487" s="263">
        <v>0</v>
      </c>
      <c r="T487" s="264">
        <f>S487*H487</f>
        <v>0</v>
      </c>
      <c r="AR487" s="265" t="s">
        <v>301</v>
      </c>
      <c r="AT487" s="265" t="s">
        <v>193</v>
      </c>
      <c r="AU487" s="265" t="s">
        <v>85</v>
      </c>
      <c r="AY487" s="17" t="s">
        <v>190</v>
      </c>
      <c r="BE487" s="149">
        <f>IF(N487="základní",J487,0)</f>
        <v>0</v>
      </c>
      <c r="BF487" s="149">
        <f>IF(N487="snížená",J487,0)</f>
        <v>0</v>
      </c>
      <c r="BG487" s="149">
        <f>IF(N487="zákl. přenesená",J487,0)</f>
        <v>0</v>
      </c>
      <c r="BH487" s="149">
        <f>IF(N487="sníž. přenesená",J487,0)</f>
        <v>0</v>
      </c>
      <c r="BI487" s="149">
        <f>IF(N487="nulová",J487,0)</f>
        <v>0</v>
      </c>
      <c r="BJ487" s="17" t="s">
        <v>83</v>
      </c>
      <c r="BK487" s="149">
        <f>ROUND(I487*H487,2)</f>
        <v>0</v>
      </c>
      <c r="BL487" s="17" t="s">
        <v>301</v>
      </c>
      <c r="BM487" s="265" t="s">
        <v>1462</v>
      </c>
    </row>
    <row r="488" spans="2:51" s="13" customFormat="1" ht="12">
      <c r="B488" s="277"/>
      <c r="C488" s="278"/>
      <c r="D488" s="268" t="s">
        <v>199</v>
      </c>
      <c r="E488" s="279" t="s">
        <v>1</v>
      </c>
      <c r="F488" s="280" t="s">
        <v>1463</v>
      </c>
      <c r="G488" s="278"/>
      <c r="H488" s="281">
        <v>1.971</v>
      </c>
      <c r="I488" s="282"/>
      <c r="J488" s="278"/>
      <c r="K488" s="278"/>
      <c r="L488" s="283"/>
      <c r="M488" s="284"/>
      <c r="N488" s="285"/>
      <c r="O488" s="285"/>
      <c r="P488" s="285"/>
      <c r="Q488" s="285"/>
      <c r="R488" s="285"/>
      <c r="S488" s="285"/>
      <c r="T488" s="286"/>
      <c r="AT488" s="287" t="s">
        <v>199</v>
      </c>
      <c r="AU488" s="287" t="s">
        <v>85</v>
      </c>
      <c r="AV488" s="13" t="s">
        <v>85</v>
      </c>
      <c r="AW488" s="13" t="s">
        <v>31</v>
      </c>
      <c r="AX488" s="13" t="s">
        <v>76</v>
      </c>
      <c r="AY488" s="287" t="s">
        <v>190</v>
      </c>
    </row>
    <row r="489" spans="2:51" s="14" customFormat="1" ht="12">
      <c r="B489" s="288"/>
      <c r="C489" s="289"/>
      <c r="D489" s="268" t="s">
        <v>199</v>
      </c>
      <c r="E489" s="290" t="s">
        <v>1</v>
      </c>
      <c r="F489" s="291" t="s">
        <v>205</v>
      </c>
      <c r="G489" s="289"/>
      <c r="H489" s="292">
        <v>1.971</v>
      </c>
      <c r="I489" s="293"/>
      <c r="J489" s="289"/>
      <c r="K489" s="289"/>
      <c r="L489" s="294"/>
      <c r="M489" s="295"/>
      <c r="N489" s="296"/>
      <c r="O489" s="296"/>
      <c r="P489" s="296"/>
      <c r="Q489" s="296"/>
      <c r="R489" s="296"/>
      <c r="S489" s="296"/>
      <c r="T489" s="297"/>
      <c r="AT489" s="298" t="s">
        <v>199</v>
      </c>
      <c r="AU489" s="298" t="s">
        <v>85</v>
      </c>
      <c r="AV489" s="14" t="s">
        <v>197</v>
      </c>
      <c r="AW489" s="14" t="s">
        <v>31</v>
      </c>
      <c r="AX489" s="14" t="s">
        <v>83</v>
      </c>
      <c r="AY489" s="298" t="s">
        <v>190</v>
      </c>
    </row>
    <row r="490" spans="2:65" s="1" customFormat="1" ht="16.5" customHeight="1">
      <c r="B490" s="40"/>
      <c r="C490" s="254" t="s">
        <v>536</v>
      </c>
      <c r="D490" s="254" t="s">
        <v>193</v>
      </c>
      <c r="E490" s="255" t="s">
        <v>1464</v>
      </c>
      <c r="F490" s="256" t="s">
        <v>1465</v>
      </c>
      <c r="G490" s="257" t="s">
        <v>361</v>
      </c>
      <c r="H490" s="258">
        <v>132.8</v>
      </c>
      <c r="I490" s="259"/>
      <c r="J490" s="260">
        <f>ROUND(I490*H490,2)</f>
        <v>0</v>
      </c>
      <c r="K490" s="256" t="s">
        <v>1</v>
      </c>
      <c r="L490" s="42"/>
      <c r="M490" s="261" t="s">
        <v>1</v>
      </c>
      <c r="N490" s="262" t="s">
        <v>41</v>
      </c>
      <c r="O490" s="88"/>
      <c r="P490" s="263">
        <f>O490*H490</f>
        <v>0</v>
      </c>
      <c r="Q490" s="263">
        <v>0</v>
      </c>
      <c r="R490" s="263">
        <f>Q490*H490</f>
        <v>0</v>
      </c>
      <c r="S490" s="263">
        <v>0</v>
      </c>
      <c r="T490" s="264">
        <f>S490*H490</f>
        <v>0</v>
      </c>
      <c r="AR490" s="265" t="s">
        <v>301</v>
      </c>
      <c r="AT490" s="265" t="s">
        <v>193</v>
      </c>
      <c r="AU490" s="265" t="s">
        <v>85</v>
      </c>
      <c r="AY490" s="17" t="s">
        <v>190</v>
      </c>
      <c r="BE490" s="149">
        <f>IF(N490="základní",J490,0)</f>
        <v>0</v>
      </c>
      <c r="BF490" s="149">
        <f>IF(N490="snížená",J490,0)</f>
        <v>0</v>
      </c>
      <c r="BG490" s="149">
        <f>IF(N490="zákl. přenesená",J490,0)</f>
        <v>0</v>
      </c>
      <c r="BH490" s="149">
        <f>IF(N490="sníž. přenesená",J490,0)</f>
        <v>0</v>
      </c>
      <c r="BI490" s="149">
        <f>IF(N490="nulová",J490,0)</f>
        <v>0</v>
      </c>
      <c r="BJ490" s="17" t="s">
        <v>83</v>
      </c>
      <c r="BK490" s="149">
        <f>ROUND(I490*H490,2)</f>
        <v>0</v>
      </c>
      <c r="BL490" s="17" t="s">
        <v>301</v>
      </c>
      <c r="BM490" s="265" t="s">
        <v>1466</v>
      </c>
    </row>
    <row r="491" spans="2:51" s="12" customFormat="1" ht="12">
      <c r="B491" s="266"/>
      <c r="C491" s="267"/>
      <c r="D491" s="268" t="s">
        <v>199</v>
      </c>
      <c r="E491" s="269" t="s">
        <v>1</v>
      </c>
      <c r="F491" s="270" t="s">
        <v>1467</v>
      </c>
      <c r="G491" s="267"/>
      <c r="H491" s="269" t="s">
        <v>1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AT491" s="276" t="s">
        <v>199</v>
      </c>
      <c r="AU491" s="276" t="s">
        <v>85</v>
      </c>
      <c r="AV491" s="12" t="s">
        <v>83</v>
      </c>
      <c r="AW491" s="12" t="s">
        <v>31</v>
      </c>
      <c r="AX491" s="12" t="s">
        <v>76</v>
      </c>
      <c r="AY491" s="276" t="s">
        <v>190</v>
      </c>
    </row>
    <row r="492" spans="2:51" s="13" customFormat="1" ht="12">
      <c r="B492" s="277"/>
      <c r="C492" s="278"/>
      <c r="D492" s="268" t="s">
        <v>199</v>
      </c>
      <c r="E492" s="279" t="s">
        <v>1</v>
      </c>
      <c r="F492" s="280" t="s">
        <v>1468</v>
      </c>
      <c r="G492" s="278"/>
      <c r="H492" s="281">
        <v>84</v>
      </c>
      <c r="I492" s="282"/>
      <c r="J492" s="278"/>
      <c r="K492" s="278"/>
      <c r="L492" s="283"/>
      <c r="M492" s="284"/>
      <c r="N492" s="285"/>
      <c r="O492" s="285"/>
      <c r="P492" s="285"/>
      <c r="Q492" s="285"/>
      <c r="R492" s="285"/>
      <c r="S492" s="285"/>
      <c r="T492" s="286"/>
      <c r="AT492" s="287" t="s">
        <v>199</v>
      </c>
      <c r="AU492" s="287" t="s">
        <v>85</v>
      </c>
      <c r="AV492" s="13" t="s">
        <v>85</v>
      </c>
      <c r="AW492" s="13" t="s">
        <v>31</v>
      </c>
      <c r="AX492" s="13" t="s">
        <v>76</v>
      </c>
      <c r="AY492" s="287" t="s">
        <v>190</v>
      </c>
    </row>
    <row r="493" spans="2:51" s="12" customFormat="1" ht="12">
      <c r="B493" s="266"/>
      <c r="C493" s="267"/>
      <c r="D493" s="268" t="s">
        <v>199</v>
      </c>
      <c r="E493" s="269" t="s">
        <v>1</v>
      </c>
      <c r="F493" s="270" t="s">
        <v>1469</v>
      </c>
      <c r="G493" s="267"/>
      <c r="H493" s="269" t="s">
        <v>1</v>
      </c>
      <c r="I493" s="271"/>
      <c r="J493" s="267"/>
      <c r="K493" s="267"/>
      <c r="L493" s="272"/>
      <c r="M493" s="273"/>
      <c r="N493" s="274"/>
      <c r="O493" s="274"/>
      <c r="P493" s="274"/>
      <c r="Q493" s="274"/>
      <c r="R493" s="274"/>
      <c r="S493" s="274"/>
      <c r="T493" s="275"/>
      <c r="AT493" s="276" t="s">
        <v>199</v>
      </c>
      <c r="AU493" s="276" t="s">
        <v>85</v>
      </c>
      <c r="AV493" s="12" t="s">
        <v>83</v>
      </c>
      <c r="AW493" s="12" t="s">
        <v>31</v>
      </c>
      <c r="AX493" s="12" t="s">
        <v>76</v>
      </c>
      <c r="AY493" s="276" t="s">
        <v>190</v>
      </c>
    </row>
    <row r="494" spans="2:51" s="13" customFormat="1" ht="12">
      <c r="B494" s="277"/>
      <c r="C494" s="278"/>
      <c r="D494" s="268" t="s">
        <v>199</v>
      </c>
      <c r="E494" s="279" t="s">
        <v>1</v>
      </c>
      <c r="F494" s="280" t="s">
        <v>1470</v>
      </c>
      <c r="G494" s="278"/>
      <c r="H494" s="281">
        <v>48.8</v>
      </c>
      <c r="I494" s="282"/>
      <c r="J494" s="278"/>
      <c r="K494" s="278"/>
      <c r="L494" s="283"/>
      <c r="M494" s="284"/>
      <c r="N494" s="285"/>
      <c r="O494" s="285"/>
      <c r="P494" s="285"/>
      <c r="Q494" s="285"/>
      <c r="R494" s="285"/>
      <c r="S494" s="285"/>
      <c r="T494" s="286"/>
      <c r="AT494" s="287" t="s">
        <v>199</v>
      </c>
      <c r="AU494" s="287" t="s">
        <v>85</v>
      </c>
      <c r="AV494" s="13" t="s">
        <v>85</v>
      </c>
      <c r="AW494" s="13" t="s">
        <v>31</v>
      </c>
      <c r="AX494" s="13" t="s">
        <v>76</v>
      </c>
      <c r="AY494" s="287" t="s">
        <v>190</v>
      </c>
    </row>
    <row r="495" spans="2:51" s="15" customFormat="1" ht="12">
      <c r="B495" s="309"/>
      <c r="C495" s="310"/>
      <c r="D495" s="268" t="s">
        <v>199</v>
      </c>
      <c r="E495" s="311" t="s">
        <v>1</v>
      </c>
      <c r="F495" s="312" t="s">
        <v>247</v>
      </c>
      <c r="G495" s="310"/>
      <c r="H495" s="313">
        <v>132.8</v>
      </c>
      <c r="I495" s="314"/>
      <c r="J495" s="310"/>
      <c r="K495" s="310"/>
      <c r="L495" s="315"/>
      <c r="M495" s="316"/>
      <c r="N495" s="317"/>
      <c r="O495" s="317"/>
      <c r="P495" s="317"/>
      <c r="Q495" s="317"/>
      <c r="R495" s="317"/>
      <c r="S495" s="317"/>
      <c r="T495" s="318"/>
      <c r="AT495" s="319" t="s">
        <v>199</v>
      </c>
      <c r="AU495" s="319" t="s">
        <v>85</v>
      </c>
      <c r="AV495" s="15" t="s">
        <v>120</v>
      </c>
      <c r="AW495" s="15" t="s">
        <v>31</v>
      </c>
      <c r="AX495" s="15" t="s">
        <v>76</v>
      </c>
      <c r="AY495" s="319" t="s">
        <v>190</v>
      </c>
    </row>
    <row r="496" spans="2:51" s="14" customFormat="1" ht="12">
      <c r="B496" s="288"/>
      <c r="C496" s="289"/>
      <c r="D496" s="268" t="s">
        <v>199</v>
      </c>
      <c r="E496" s="290" t="s">
        <v>1</v>
      </c>
      <c r="F496" s="291" t="s">
        <v>205</v>
      </c>
      <c r="G496" s="289"/>
      <c r="H496" s="292">
        <v>132.8</v>
      </c>
      <c r="I496" s="293"/>
      <c r="J496" s="289"/>
      <c r="K496" s="289"/>
      <c r="L496" s="294"/>
      <c r="M496" s="295"/>
      <c r="N496" s="296"/>
      <c r="O496" s="296"/>
      <c r="P496" s="296"/>
      <c r="Q496" s="296"/>
      <c r="R496" s="296"/>
      <c r="S496" s="296"/>
      <c r="T496" s="297"/>
      <c r="AT496" s="298" t="s">
        <v>199</v>
      </c>
      <c r="AU496" s="298" t="s">
        <v>85</v>
      </c>
      <c r="AV496" s="14" t="s">
        <v>197</v>
      </c>
      <c r="AW496" s="14" t="s">
        <v>31</v>
      </c>
      <c r="AX496" s="14" t="s">
        <v>83</v>
      </c>
      <c r="AY496" s="298" t="s">
        <v>190</v>
      </c>
    </row>
    <row r="497" spans="2:65" s="1" customFormat="1" ht="16.5" customHeight="1">
      <c r="B497" s="40"/>
      <c r="C497" s="254" t="s">
        <v>540</v>
      </c>
      <c r="D497" s="254" t="s">
        <v>193</v>
      </c>
      <c r="E497" s="255" t="s">
        <v>1471</v>
      </c>
      <c r="F497" s="256" t="s">
        <v>1472</v>
      </c>
      <c r="G497" s="257" t="s">
        <v>361</v>
      </c>
      <c r="H497" s="258">
        <v>684.4</v>
      </c>
      <c r="I497" s="259"/>
      <c r="J497" s="260">
        <f>ROUND(I497*H497,2)</f>
        <v>0</v>
      </c>
      <c r="K497" s="256" t="s">
        <v>1</v>
      </c>
      <c r="L497" s="42"/>
      <c r="M497" s="261" t="s">
        <v>1</v>
      </c>
      <c r="N497" s="262" t="s">
        <v>41</v>
      </c>
      <c r="O497" s="88"/>
      <c r="P497" s="263">
        <f>O497*H497</f>
        <v>0</v>
      </c>
      <c r="Q497" s="263">
        <v>0</v>
      </c>
      <c r="R497" s="263">
        <f>Q497*H497</f>
        <v>0</v>
      </c>
      <c r="S497" s="263">
        <v>0</v>
      </c>
      <c r="T497" s="264">
        <f>S497*H497</f>
        <v>0</v>
      </c>
      <c r="AR497" s="265" t="s">
        <v>301</v>
      </c>
      <c r="AT497" s="265" t="s">
        <v>193</v>
      </c>
      <c r="AU497" s="265" t="s">
        <v>85</v>
      </c>
      <c r="AY497" s="17" t="s">
        <v>190</v>
      </c>
      <c r="BE497" s="149">
        <f>IF(N497="základní",J497,0)</f>
        <v>0</v>
      </c>
      <c r="BF497" s="149">
        <f>IF(N497="snížená",J497,0)</f>
        <v>0</v>
      </c>
      <c r="BG497" s="149">
        <f>IF(N497="zákl. přenesená",J497,0)</f>
        <v>0</v>
      </c>
      <c r="BH497" s="149">
        <f>IF(N497="sníž. přenesená",J497,0)</f>
        <v>0</v>
      </c>
      <c r="BI497" s="149">
        <f>IF(N497="nulová",J497,0)</f>
        <v>0</v>
      </c>
      <c r="BJ497" s="17" t="s">
        <v>83</v>
      </c>
      <c r="BK497" s="149">
        <f>ROUND(I497*H497,2)</f>
        <v>0</v>
      </c>
      <c r="BL497" s="17" t="s">
        <v>301</v>
      </c>
      <c r="BM497" s="265" t="s">
        <v>1473</v>
      </c>
    </row>
    <row r="498" spans="2:51" s="12" customFormat="1" ht="12">
      <c r="B498" s="266"/>
      <c r="C498" s="267"/>
      <c r="D498" s="268" t="s">
        <v>199</v>
      </c>
      <c r="E498" s="269" t="s">
        <v>1</v>
      </c>
      <c r="F498" s="270" t="s">
        <v>200</v>
      </c>
      <c r="G498" s="267"/>
      <c r="H498" s="269" t="s">
        <v>1</v>
      </c>
      <c r="I498" s="271"/>
      <c r="J498" s="267"/>
      <c r="K498" s="267"/>
      <c r="L498" s="272"/>
      <c r="M498" s="273"/>
      <c r="N498" s="274"/>
      <c r="O498" s="274"/>
      <c r="P498" s="274"/>
      <c r="Q498" s="274"/>
      <c r="R498" s="274"/>
      <c r="S498" s="274"/>
      <c r="T498" s="275"/>
      <c r="AT498" s="276" t="s">
        <v>199</v>
      </c>
      <c r="AU498" s="276" t="s">
        <v>85</v>
      </c>
      <c r="AV498" s="12" t="s">
        <v>83</v>
      </c>
      <c r="AW498" s="12" t="s">
        <v>31</v>
      </c>
      <c r="AX498" s="12" t="s">
        <v>76</v>
      </c>
      <c r="AY498" s="276" t="s">
        <v>190</v>
      </c>
    </row>
    <row r="499" spans="2:51" s="13" customFormat="1" ht="12">
      <c r="B499" s="277"/>
      <c r="C499" s="278"/>
      <c r="D499" s="268" t="s">
        <v>199</v>
      </c>
      <c r="E499" s="279" t="s">
        <v>1</v>
      </c>
      <c r="F499" s="280" t="s">
        <v>1474</v>
      </c>
      <c r="G499" s="278"/>
      <c r="H499" s="281">
        <v>44.4</v>
      </c>
      <c r="I499" s="282"/>
      <c r="J499" s="278"/>
      <c r="K499" s="278"/>
      <c r="L499" s="283"/>
      <c r="M499" s="284"/>
      <c r="N499" s="285"/>
      <c r="O499" s="285"/>
      <c r="P499" s="285"/>
      <c r="Q499" s="285"/>
      <c r="R499" s="285"/>
      <c r="S499" s="285"/>
      <c r="T499" s="286"/>
      <c r="AT499" s="287" t="s">
        <v>199</v>
      </c>
      <c r="AU499" s="287" t="s">
        <v>85</v>
      </c>
      <c r="AV499" s="13" t="s">
        <v>85</v>
      </c>
      <c r="AW499" s="13" t="s">
        <v>31</v>
      </c>
      <c r="AX499" s="13" t="s">
        <v>76</v>
      </c>
      <c r="AY499" s="287" t="s">
        <v>190</v>
      </c>
    </row>
    <row r="500" spans="2:51" s="12" customFormat="1" ht="12">
      <c r="B500" s="266"/>
      <c r="C500" s="267"/>
      <c r="D500" s="268" t="s">
        <v>199</v>
      </c>
      <c r="E500" s="269" t="s">
        <v>1</v>
      </c>
      <c r="F500" s="270" t="s">
        <v>203</v>
      </c>
      <c r="G500" s="267"/>
      <c r="H500" s="269" t="s">
        <v>1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AT500" s="276" t="s">
        <v>199</v>
      </c>
      <c r="AU500" s="276" t="s">
        <v>85</v>
      </c>
      <c r="AV500" s="12" t="s">
        <v>83</v>
      </c>
      <c r="AW500" s="12" t="s">
        <v>31</v>
      </c>
      <c r="AX500" s="12" t="s">
        <v>76</v>
      </c>
      <c r="AY500" s="276" t="s">
        <v>190</v>
      </c>
    </row>
    <row r="501" spans="2:51" s="13" customFormat="1" ht="12">
      <c r="B501" s="277"/>
      <c r="C501" s="278"/>
      <c r="D501" s="268" t="s">
        <v>199</v>
      </c>
      <c r="E501" s="279" t="s">
        <v>1</v>
      </c>
      <c r="F501" s="280" t="s">
        <v>1475</v>
      </c>
      <c r="G501" s="278"/>
      <c r="H501" s="281">
        <v>640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AT501" s="287" t="s">
        <v>199</v>
      </c>
      <c r="AU501" s="287" t="s">
        <v>85</v>
      </c>
      <c r="AV501" s="13" t="s">
        <v>85</v>
      </c>
      <c r="AW501" s="13" t="s">
        <v>31</v>
      </c>
      <c r="AX501" s="13" t="s">
        <v>76</v>
      </c>
      <c r="AY501" s="287" t="s">
        <v>190</v>
      </c>
    </row>
    <row r="502" spans="2:51" s="15" customFormat="1" ht="12">
      <c r="B502" s="309"/>
      <c r="C502" s="310"/>
      <c r="D502" s="268" t="s">
        <v>199</v>
      </c>
      <c r="E502" s="311" t="s">
        <v>1</v>
      </c>
      <c r="F502" s="312" t="s">
        <v>247</v>
      </c>
      <c r="G502" s="310"/>
      <c r="H502" s="313">
        <v>684.4</v>
      </c>
      <c r="I502" s="314"/>
      <c r="J502" s="310"/>
      <c r="K502" s="310"/>
      <c r="L502" s="315"/>
      <c r="M502" s="316"/>
      <c r="N502" s="317"/>
      <c r="O502" s="317"/>
      <c r="P502" s="317"/>
      <c r="Q502" s="317"/>
      <c r="R502" s="317"/>
      <c r="S502" s="317"/>
      <c r="T502" s="318"/>
      <c r="AT502" s="319" t="s">
        <v>199</v>
      </c>
      <c r="AU502" s="319" t="s">
        <v>85</v>
      </c>
      <c r="AV502" s="15" t="s">
        <v>120</v>
      </c>
      <c r="AW502" s="15" t="s">
        <v>31</v>
      </c>
      <c r="AX502" s="15" t="s">
        <v>76</v>
      </c>
      <c r="AY502" s="319" t="s">
        <v>190</v>
      </c>
    </row>
    <row r="503" spans="2:51" s="14" customFormat="1" ht="12">
      <c r="B503" s="288"/>
      <c r="C503" s="289"/>
      <c r="D503" s="268" t="s">
        <v>199</v>
      </c>
      <c r="E503" s="290" t="s">
        <v>1</v>
      </c>
      <c r="F503" s="291" t="s">
        <v>205</v>
      </c>
      <c r="G503" s="289"/>
      <c r="H503" s="292">
        <v>684.4</v>
      </c>
      <c r="I503" s="293"/>
      <c r="J503" s="289"/>
      <c r="K503" s="289"/>
      <c r="L503" s="294"/>
      <c r="M503" s="295"/>
      <c r="N503" s="296"/>
      <c r="O503" s="296"/>
      <c r="P503" s="296"/>
      <c r="Q503" s="296"/>
      <c r="R503" s="296"/>
      <c r="S503" s="296"/>
      <c r="T503" s="297"/>
      <c r="AT503" s="298" t="s">
        <v>199</v>
      </c>
      <c r="AU503" s="298" t="s">
        <v>85</v>
      </c>
      <c r="AV503" s="14" t="s">
        <v>197</v>
      </c>
      <c r="AW503" s="14" t="s">
        <v>31</v>
      </c>
      <c r="AX503" s="14" t="s">
        <v>83</v>
      </c>
      <c r="AY503" s="298" t="s">
        <v>190</v>
      </c>
    </row>
    <row r="504" spans="2:65" s="1" customFormat="1" ht="24" customHeight="1">
      <c r="B504" s="40"/>
      <c r="C504" s="254" t="s">
        <v>732</v>
      </c>
      <c r="D504" s="254" t="s">
        <v>193</v>
      </c>
      <c r="E504" s="255" t="s">
        <v>1476</v>
      </c>
      <c r="F504" s="256" t="s">
        <v>1477</v>
      </c>
      <c r="G504" s="257" t="s">
        <v>361</v>
      </c>
      <c r="H504" s="258">
        <v>44.4</v>
      </c>
      <c r="I504" s="259"/>
      <c r="J504" s="260">
        <f>ROUND(I504*H504,2)</f>
        <v>0</v>
      </c>
      <c r="K504" s="256" t="s">
        <v>1</v>
      </c>
      <c r="L504" s="42"/>
      <c r="M504" s="261" t="s">
        <v>1</v>
      </c>
      <c r="N504" s="262" t="s">
        <v>41</v>
      </c>
      <c r="O504" s="88"/>
      <c r="P504" s="263">
        <f>O504*H504</f>
        <v>0</v>
      </c>
      <c r="Q504" s="263">
        <v>0</v>
      </c>
      <c r="R504" s="263">
        <f>Q504*H504</f>
        <v>0</v>
      </c>
      <c r="S504" s="263">
        <v>0</v>
      </c>
      <c r="T504" s="264">
        <f>S504*H504</f>
        <v>0</v>
      </c>
      <c r="AR504" s="265" t="s">
        <v>301</v>
      </c>
      <c r="AT504" s="265" t="s">
        <v>193</v>
      </c>
      <c r="AU504" s="265" t="s">
        <v>85</v>
      </c>
      <c r="AY504" s="17" t="s">
        <v>190</v>
      </c>
      <c r="BE504" s="149">
        <f>IF(N504="základní",J504,0)</f>
        <v>0</v>
      </c>
      <c r="BF504" s="149">
        <f>IF(N504="snížená",J504,0)</f>
        <v>0</v>
      </c>
      <c r="BG504" s="149">
        <f>IF(N504="zákl. přenesená",J504,0)</f>
        <v>0</v>
      </c>
      <c r="BH504" s="149">
        <f>IF(N504="sníž. přenesená",J504,0)</f>
        <v>0</v>
      </c>
      <c r="BI504" s="149">
        <f>IF(N504="nulová",J504,0)</f>
        <v>0</v>
      </c>
      <c r="BJ504" s="17" t="s">
        <v>83</v>
      </c>
      <c r="BK504" s="149">
        <f>ROUND(I504*H504,2)</f>
        <v>0</v>
      </c>
      <c r="BL504" s="17" t="s">
        <v>301</v>
      </c>
      <c r="BM504" s="265" t="s">
        <v>1478</v>
      </c>
    </row>
    <row r="505" spans="2:51" s="12" customFormat="1" ht="12">
      <c r="B505" s="266"/>
      <c r="C505" s="267"/>
      <c r="D505" s="268" t="s">
        <v>199</v>
      </c>
      <c r="E505" s="269" t="s">
        <v>1</v>
      </c>
      <c r="F505" s="270" t="s">
        <v>1467</v>
      </c>
      <c r="G505" s="267"/>
      <c r="H505" s="269" t="s">
        <v>1</v>
      </c>
      <c r="I505" s="271"/>
      <c r="J505" s="267"/>
      <c r="K505" s="267"/>
      <c r="L505" s="272"/>
      <c r="M505" s="273"/>
      <c r="N505" s="274"/>
      <c r="O505" s="274"/>
      <c r="P505" s="274"/>
      <c r="Q505" s="274"/>
      <c r="R505" s="274"/>
      <c r="S505" s="274"/>
      <c r="T505" s="275"/>
      <c r="AT505" s="276" t="s">
        <v>199</v>
      </c>
      <c r="AU505" s="276" t="s">
        <v>85</v>
      </c>
      <c r="AV505" s="12" t="s">
        <v>83</v>
      </c>
      <c r="AW505" s="12" t="s">
        <v>31</v>
      </c>
      <c r="AX505" s="12" t="s">
        <v>76</v>
      </c>
      <c r="AY505" s="276" t="s">
        <v>190</v>
      </c>
    </row>
    <row r="506" spans="2:51" s="13" customFormat="1" ht="12">
      <c r="B506" s="277"/>
      <c r="C506" s="278"/>
      <c r="D506" s="268" t="s">
        <v>199</v>
      </c>
      <c r="E506" s="279" t="s">
        <v>1</v>
      </c>
      <c r="F506" s="280" t="s">
        <v>1474</v>
      </c>
      <c r="G506" s="278"/>
      <c r="H506" s="281">
        <v>44.4</v>
      </c>
      <c r="I506" s="282"/>
      <c r="J506" s="278"/>
      <c r="K506" s="278"/>
      <c r="L506" s="283"/>
      <c r="M506" s="284"/>
      <c r="N506" s="285"/>
      <c r="O506" s="285"/>
      <c r="P506" s="285"/>
      <c r="Q506" s="285"/>
      <c r="R506" s="285"/>
      <c r="S506" s="285"/>
      <c r="T506" s="286"/>
      <c r="AT506" s="287" t="s">
        <v>199</v>
      </c>
      <c r="AU506" s="287" t="s">
        <v>85</v>
      </c>
      <c r="AV506" s="13" t="s">
        <v>85</v>
      </c>
      <c r="AW506" s="13" t="s">
        <v>31</v>
      </c>
      <c r="AX506" s="13" t="s">
        <v>76</v>
      </c>
      <c r="AY506" s="287" t="s">
        <v>190</v>
      </c>
    </row>
    <row r="507" spans="2:51" s="15" customFormat="1" ht="12">
      <c r="B507" s="309"/>
      <c r="C507" s="310"/>
      <c r="D507" s="268" t="s">
        <v>199</v>
      </c>
      <c r="E507" s="311" t="s">
        <v>1</v>
      </c>
      <c r="F507" s="312" t="s">
        <v>247</v>
      </c>
      <c r="G507" s="310"/>
      <c r="H507" s="313">
        <v>44.4</v>
      </c>
      <c r="I507" s="314"/>
      <c r="J507" s="310"/>
      <c r="K507" s="310"/>
      <c r="L507" s="315"/>
      <c r="M507" s="316"/>
      <c r="N507" s="317"/>
      <c r="O507" s="317"/>
      <c r="P507" s="317"/>
      <c r="Q507" s="317"/>
      <c r="R507" s="317"/>
      <c r="S507" s="317"/>
      <c r="T507" s="318"/>
      <c r="AT507" s="319" t="s">
        <v>199</v>
      </c>
      <c r="AU507" s="319" t="s">
        <v>85</v>
      </c>
      <c r="AV507" s="15" t="s">
        <v>120</v>
      </c>
      <c r="AW507" s="15" t="s">
        <v>31</v>
      </c>
      <c r="AX507" s="15" t="s">
        <v>76</v>
      </c>
      <c r="AY507" s="319" t="s">
        <v>190</v>
      </c>
    </row>
    <row r="508" spans="2:51" s="14" customFormat="1" ht="12">
      <c r="B508" s="288"/>
      <c r="C508" s="289"/>
      <c r="D508" s="268" t="s">
        <v>199</v>
      </c>
      <c r="E508" s="290" t="s">
        <v>1</v>
      </c>
      <c r="F508" s="291" t="s">
        <v>205</v>
      </c>
      <c r="G508" s="289"/>
      <c r="H508" s="292">
        <v>44.4</v>
      </c>
      <c r="I508" s="293"/>
      <c r="J508" s="289"/>
      <c r="K508" s="289"/>
      <c r="L508" s="294"/>
      <c r="M508" s="295"/>
      <c r="N508" s="296"/>
      <c r="O508" s="296"/>
      <c r="P508" s="296"/>
      <c r="Q508" s="296"/>
      <c r="R508" s="296"/>
      <c r="S508" s="296"/>
      <c r="T508" s="297"/>
      <c r="AT508" s="298" t="s">
        <v>199</v>
      </c>
      <c r="AU508" s="298" t="s">
        <v>85</v>
      </c>
      <c r="AV508" s="14" t="s">
        <v>197</v>
      </c>
      <c r="AW508" s="14" t="s">
        <v>31</v>
      </c>
      <c r="AX508" s="14" t="s">
        <v>83</v>
      </c>
      <c r="AY508" s="298" t="s">
        <v>190</v>
      </c>
    </row>
    <row r="509" spans="2:65" s="1" customFormat="1" ht="24" customHeight="1">
      <c r="B509" s="40"/>
      <c r="C509" s="254" t="s">
        <v>736</v>
      </c>
      <c r="D509" s="254" t="s">
        <v>193</v>
      </c>
      <c r="E509" s="255" t="s">
        <v>1479</v>
      </c>
      <c r="F509" s="256" t="s">
        <v>1480</v>
      </c>
      <c r="G509" s="257" t="s">
        <v>267</v>
      </c>
      <c r="H509" s="258">
        <v>16</v>
      </c>
      <c r="I509" s="259"/>
      <c r="J509" s="260">
        <f>ROUND(I509*H509,2)</f>
        <v>0</v>
      </c>
      <c r="K509" s="256" t="s">
        <v>1</v>
      </c>
      <c r="L509" s="42"/>
      <c r="M509" s="261" t="s">
        <v>1</v>
      </c>
      <c r="N509" s="262" t="s">
        <v>41</v>
      </c>
      <c r="O509" s="88"/>
      <c r="P509" s="263">
        <f>O509*H509</f>
        <v>0</v>
      </c>
      <c r="Q509" s="263">
        <v>0</v>
      </c>
      <c r="R509" s="263">
        <f>Q509*H509</f>
        <v>0</v>
      </c>
      <c r="S509" s="263">
        <v>0</v>
      </c>
      <c r="T509" s="264">
        <f>S509*H509</f>
        <v>0</v>
      </c>
      <c r="AR509" s="265" t="s">
        <v>301</v>
      </c>
      <c r="AT509" s="265" t="s">
        <v>193</v>
      </c>
      <c r="AU509" s="265" t="s">
        <v>85</v>
      </c>
      <c r="AY509" s="17" t="s">
        <v>190</v>
      </c>
      <c r="BE509" s="149">
        <f>IF(N509="základní",J509,0)</f>
        <v>0</v>
      </c>
      <c r="BF509" s="149">
        <f>IF(N509="snížená",J509,0)</f>
        <v>0</v>
      </c>
      <c r="BG509" s="149">
        <f>IF(N509="zákl. přenesená",J509,0)</f>
        <v>0</v>
      </c>
      <c r="BH509" s="149">
        <f>IF(N509="sníž. přenesená",J509,0)</f>
        <v>0</v>
      </c>
      <c r="BI509" s="149">
        <f>IF(N509="nulová",J509,0)</f>
        <v>0</v>
      </c>
      <c r="BJ509" s="17" t="s">
        <v>83</v>
      </c>
      <c r="BK509" s="149">
        <f>ROUND(I509*H509,2)</f>
        <v>0</v>
      </c>
      <c r="BL509" s="17" t="s">
        <v>301</v>
      </c>
      <c r="BM509" s="265" t="s">
        <v>1481</v>
      </c>
    </row>
    <row r="510" spans="2:51" s="12" customFormat="1" ht="12">
      <c r="B510" s="266"/>
      <c r="C510" s="267"/>
      <c r="D510" s="268" t="s">
        <v>199</v>
      </c>
      <c r="E510" s="269" t="s">
        <v>1</v>
      </c>
      <c r="F510" s="270" t="s">
        <v>203</v>
      </c>
      <c r="G510" s="267"/>
      <c r="H510" s="269" t="s">
        <v>1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AT510" s="276" t="s">
        <v>199</v>
      </c>
      <c r="AU510" s="276" t="s">
        <v>85</v>
      </c>
      <c r="AV510" s="12" t="s">
        <v>83</v>
      </c>
      <c r="AW510" s="12" t="s">
        <v>31</v>
      </c>
      <c r="AX510" s="12" t="s">
        <v>76</v>
      </c>
      <c r="AY510" s="276" t="s">
        <v>190</v>
      </c>
    </row>
    <row r="511" spans="2:51" s="13" customFormat="1" ht="12">
      <c r="B511" s="277"/>
      <c r="C511" s="278"/>
      <c r="D511" s="268" t="s">
        <v>199</v>
      </c>
      <c r="E511" s="279" t="s">
        <v>1</v>
      </c>
      <c r="F511" s="280" t="s">
        <v>301</v>
      </c>
      <c r="G511" s="278"/>
      <c r="H511" s="281">
        <v>16</v>
      </c>
      <c r="I511" s="282"/>
      <c r="J511" s="278"/>
      <c r="K511" s="278"/>
      <c r="L511" s="283"/>
      <c r="M511" s="284"/>
      <c r="N511" s="285"/>
      <c r="O511" s="285"/>
      <c r="P511" s="285"/>
      <c r="Q511" s="285"/>
      <c r="R511" s="285"/>
      <c r="S511" s="285"/>
      <c r="T511" s="286"/>
      <c r="AT511" s="287" t="s">
        <v>199</v>
      </c>
      <c r="AU511" s="287" t="s">
        <v>85</v>
      </c>
      <c r="AV511" s="13" t="s">
        <v>85</v>
      </c>
      <c r="AW511" s="13" t="s">
        <v>31</v>
      </c>
      <c r="AX511" s="13" t="s">
        <v>76</v>
      </c>
      <c r="AY511" s="287" t="s">
        <v>190</v>
      </c>
    </row>
    <row r="512" spans="2:51" s="15" customFormat="1" ht="12">
      <c r="B512" s="309"/>
      <c r="C512" s="310"/>
      <c r="D512" s="268" t="s">
        <v>199</v>
      </c>
      <c r="E512" s="311" t="s">
        <v>1</v>
      </c>
      <c r="F512" s="312" t="s">
        <v>247</v>
      </c>
      <c r="G512" s="310"/>
      <c r="H512" s="313">
        <v>16</v>
      </c>
      <c r="I512" s="314"/>
      <c r="J512" s="310"/>
      <c r="K512" s="310"/>
      <c r="L512" s="315"/>
      <c r="M512" s="316"/>
      <c r="N512" s="317"/>
      <c r="O512" s="317"/>
      <c r="P512" s="317"/>
      <c r="Q512" s="317"/>
      <c r="R512" s="317"/>
      <c r="S512" s="317"/>
      <c r="T512" s="318"/>
      <c r="AT512" s="319" t="s">
        <v>199</v>
      </c>
      <c r="AU512" s="319" t="s">
        <v>85</v>
      </c>
      <c r="AV512" s="15" t="s">
        <v>120</v>
      </c>
      <c r="AW512" s="15" t="s">
        <v>31</v>
      </c>
      <c r="AX512" s="15" t="s">
        <v>76</v>
      </c>
      <c r="AY512" s="319" t="s">
        <v>190</v>
      </c>
    </row>
    <row r="513" spans="2:51" s="14" customFormat="1" ht="12">
      <c r="B513" s="288"/>
      <c r="C513" s="289"/>
      <c r="D513" s="268" t="s">
        <v>199</v>
      </c>
      <c r="E513" s="290" t="s">
        <v>1</v>
      </c>
      <c r="F513" s="291" t="s">
        <v>205</v>
      </c>
      <c r="G513" s="289"/>
      <c r="H513" s="292">
        <v>16</v>
      </c>
      <c r="I513" s="293"/>
      <c r="J513" s="289"/>
      <c r="K513" s="289"/>
      <c r="L513" s="294"/>
      <c r="M513" s="295"/>
      <c r="N513" s="296"/>
      <c r="O513" s="296"/>
      <c r="P513" s="296"/>
      <c r="Q513" s="296"/>
      <c r="R513" s="296"/>
      <c r="S513" s="296"/>
      <c r="T513" s="297"/>
      <c r="AT513" s="298" t="s">
        <v>199</v>
      </c>
      <c r="AU513" s="298" t="s">
        <v>85</v>
      </c>
      <c r="AV513" s="14" t="s">
        <v>197</v>
      </c>
      <c r="AW513" s="14" t="s">
        <v>31</v>
      </c>
      <c r="AX513" s="14" t="s">
        <v>83</v>
      </c>
      <c r="AY513" s="298" t="s">
        <v>190</v>
      </c>
    </row>
    <row r="514" spans="2:65" s="1" customFormat="1" ht="16.5" customHeight="1">
      <c r="B514" s="40"/>
      <c r="C514" s="254" t="s">
        <v>740</v>
      </c>
      <c r="D514" s="254" t="s">
        <v>193</v>
      </c>
      <c r="E514" s="255" t="s">
        <v>1482</v>
      </c>
      <c r="F514" s="256" t="s">
        <v>1483</v>
      </c>
      <c r="G514" s="257" t="s">
        <v>267</v>
      </c>
      <c r="H514" s="258">
        <v>1</v>
      </c>
      <c r="I514" s="259"/>
      <c r="J514" s="260">
        <f>ROUND(I514*H514,2)</f>
        <v>0</v>
      </c>
      <c r="K514" s="256" t="s">
        <v>1</v>
      </c>
      <c r="L514" s="42"/>
      <c r="M514" s="261" t="s">
        <v>1</v>
      </c>
      <c r="N514" s="262" t="s">
        <v>41</v>
      </c>
      <c r="O514" s="88"/>
      <c r="P514" s="263">
        <f>O514*H514</f>
        <v>0</v>
      </c>
      <c r="Q514" s="263">
        <v>0</v>
      </c>
      <c r="R514" s="263">
        <f>Q514*H514</f>
        <v>0</v>
      </c>
      <c r="S514" s="263">
        <v>0</v>
      </c>
      <c r="T514" s="264">
        <f>S514*H514</f>
        <v>0</v>
      </c>
      <c r="AR514" s="265" t="s">
        <v>301</v>
      </c>
      <c r="AT514" s="265" t="s">
        <v>193</v>
      </c>
      <c r="AU514" s="265" t="s">
        <v>85</v>
      </c>
      <c r="AY514" s="17" t="s">
        <v>190</v>
      </c>
      <c r="BE514" s="149">
        <f>IF(N514="základní",J514,0)</f>
        <v>0</v>
      </c>
      <c r="BF514" s="149">
        <f>IF(N514="snížená",J514,0)</f>
        <v>0</v>
      </c>
      <c r="BG514" s="149">
        <f>IF(N514="zákl. přenesená",J514,0)</f>
        <v>0</v>
      </c>
      <c r="BH514" s="149">
        <f>IF(N514="sníž. přenesená",J514,0)</f>
        <v>0</v>
      </c>
      <c r="BI514" s="149">
        <f>IF(N514="nulová",J514,0)</f>
        <v>0</v>
      </c>
      <c r="BJ514" s="17" t="s">
        <v>83</v>
      </c>
      <c r="BK514" s="149">
        <f>ROUND(I514*H514,2)</f>
        <v>0</v>
      </c>
      <c r="BL514" s="17" t="s">
        <v>301</v>
      </c>
      <c r="BM514" s="265" t="s">
        <v>1484</v>
      </c>
    </row>
    <row r="515" spans="2:51" s="13" customFormat="1" ht="12">
      <c r="B515" s="277"/>
      <c r="C515" s="278"/>
      <c r="D515" s="268" t="s">
        <v>199</v>
      </c>
      <c r="E515" s="279" t="s">
        <v>1</v>
      </c>
      <c r="F515" s="280" t="s">
        <v>83</v>
      </c>
      <c r="G515" s="278"/>
      <c r="H515" s="281">
        <v>1</v>
      </c>
      <c r="I515" s="282"/>
      <c r="J515" s="278"/>
      <c r="K515" s="278"/>
      <c r="L515" s="283"/>
      <c r="M515" s="284"/>
      <c r="N515" s="285"/>
      <c r="O515" s="285"/>
      <c r="P515" s="285"/>
      <c r="Q515" s="285"/>
      <c r="R515" s="285"/>
      <c r="S515" s="285"/>
      <c r="T515" s="286"/>
      <c r="AT515" s="287" t="s">
        <v>199</v>
      </c>
      <c r="AU515" s="287" t="s">
        <v>85</v>
      </c>
      <c r="AV515" s="13" t="s">
        <v>85</v>
      </c>
      <c r="AW515" s="13" t="s">
        <v>31</v>
      </c>
      <c r="AX515" s="13" t="s">
        <v>76</v>
      </c>
      <c r="AY515" s="287" t="s">
        <v>190</v>
      </c>
    </row>
    <row r="516" spans="2:51" s="14" customFormat="1" ht="12">
      <c r="B516" s="288"/>
      <c r="C516" s="289"/>
      <c r="D516" s="268" t="s">
        <v>199</v>
      </c>
      <c r="E516" s="290" t="s">
        <v>1</v>
      </c>
      <c r="F516" s="291" t="s">
        <v>205</v>
      </c>
      <c r="G516" s="289"/>
      <c r="H516" s="292">
        <v>1</v>
      </c>
      <c r="I516" s="293"/>
      <c r="J516" s="289"/>
      <c r="K516" s="289"/>
      <c r="L516" s="294"/>
      <c r="M516" s="295"/>
      <c r="N516" s="296"/>
      <c r="O516" s="296"/>
      <c r="P516" s="296"/>
      <c r="Q516" s="296"/>
      <c r="R516" s="296"/>
      <c r="S516" s="296"/>
      <c r="T516" s="297"/>
      <c r="AT516" s="298" t="s">
        <v>199</v>
      </c>
      <c r="AU516" s="298" t="s">
        <v>85</v>
      </c>
      <c r="AV516" s="14" t="s">
        <v>197</v>
      </c>
      <c r="AW516" s="14" t="s">
        <v>31</v>
      </c>
      <c r="AX516" s="14" t="s">
        <v>83</v>
      </c>
      <c r="AY516" s="298" t="s">
        <v>190</v>
      </c>
    </row>
    <row r="517" spans="2:65" s="1" customFormat="1" ht="16.5" customHeight="1">
      <c r="B517" s="40"/>
      <c r="C517" s="254" t="s">
        <v>968</v>
      </c>
      <c r="D517" s="254" t="s">
        <v>193</v>
      </c>
      <c r="E517" s="255" t="s">
        <v>1485</v>
      </c>
      <c r="F517" s="256" t="s">
        <v>1486</v>
      </c>
      <c r="G517" s="257" t="s">
        <v>196</v>
      </c>
      <c r="H517" s="258">
        <v>5</v>
      </c>
      <c r="I517" s="259"/>
      <c r="J517" s="260">
        <f>ROUND(I517*H517,2)</f>
        <v>0</v>
      </c>
      <c r="K517" s="256" t="s">
        <v>1</v>
      </c>
      <c r="L517" s="42"/>
      <c r="M517" s="261" t="s">
        <v>1</v>
      </c>
      <c r="N517" s="262" t="s">
        <v>41</v>
      </c>
      <c r="O517" s="88"/>
      <c r="P517" s="263">
        <f>O517*H517</f>
        <v>0</v>
      </c>
      <c r="Q517" s="263">
        <v>0</v>
      </c>
      <c r="R517" s="263">
        <f>Q517*H517</f>
        <v>0</v>
      </c>
      <c r="S517" s="263">
        <v>0</v>
      </c>
      <c r="T517" s="264">
        <f>S517*H517</f>
        <v>0</v>
      </c>
      <c r="AR517" s="265" t="s">
        <v>301</v>
      </c>
      <c r="AT517" s="265" t="s">
        <v>193</v>
      </c>
      <c r="AU517" s="265" t="s">
        <v>85</v>
      </c>
      <c r="AY517" s="17" t="s">
        <v>190</v>
      </c>
      <c r="BE517" s="149">
        <f>IF(N517="základní",J517,0)</f>
        <v>0</v>
      </c>
      <c r="BF517" s="149">
        <f>IF(N517="snížená",J517,0)</f>
        <v>0</v>
      </c>
      <c r="BG517" s="149">
        <f>IF(N517="zákl. přenesená",J517,0)</f>
        <v>0</v>
      </c>
      <c r="BH517" s="149">
        <f>IF(N517="sníž. přenesená",J517,0)</f>
        <v>0</v>
      </c>
      <c r="BI517" s="149">
        <f>IF(N517="nulová",J517,0)</f>
        <v>0</v>
      </c>
      <c r="BJ517" s="17" t="s">
        <v>83</v>
      </c>
      <c r="BK517" s="149">
        <f>ROUND(I517*H517,2)</f>
        <v>0</v>
      </c>
      <c r="BL517" s="17" t="s">
        <v>301</v>
      </c>
      <c r="BM517" s="265" t="s">
        <v>1487</v>
      </c>
    </row>
    <row r="518" spans="2:51" s="12" customFormat="1" ht="12">
      <c r="B518" s="266"/>
      <c r="C518" s="267"/>
      <c r="D518" s="268" t="s">
        <v>199</v>
      </c>
      <c r="E518" s="269" t="s">
        <v>1</v>
      </c>
      <c r="F518" s="270" t="s">
        <v>203</v>
      </c>
      <c r="G518" s="267"/>
      <c r="H518" s="269" t="s">
        <v>1</v>
      </c>
      <c r="I518" s="271"/>
      <c r="J518" s="267"/>
      <c r="K518" s="267"/>
      <c r="L518" s="272"/>
      <c r="M518" s="273"/>
      <c r="N518" s="274"/>
      <c r="O518" s="274"/>
      <c r="P518" s="274"/>
      <c r="Q518" s="274"/>
      <c r="R518" s="274"/>
      <c r="S518" s="274"/>
      <c r="T518" s="275"/>
      <c r="AT518" s="276" t="s">
        <v>199</v>
      </c>
      <c r="AU518" s="276" t="s">
        <v>85</v>
      </c>
      <c r="AV518" s="12" t="s">
        <v>83</v>
      </c>
      <c r="AW518" s="12" t="s">
        <v>31</v>
      </c>
      <c r="AX518" s="12" t="s">
        <v>76</v>
      </c>
      <c r="AY518" s="276" t="s">
        <v>190</v>
      </c>
    </row>
    <row r="519" spans="2:51" s="13" customFormat="1" ht="12">
      <c r="B519" s="277"/>
      <c r="C519" s="278"/>
      <c r="D519" s="268" t="s">
        <v>199</v>
      </c>
      <c r="E519" s="279" t="s">
        <v>1</v>
      </c>
      <c r="F519" s="280" t="s">
        <v>423</v>
      </c>
      <c r="G519" s="278"/>
      <c r="H519" s="281">
        <v>5</v>
      </c>
      <c r="I519" s="282"/>
      <c r="J519" s="278"/>
      <c r="K519" s="278"/>
      <c r="L519" s="283"/>
      <c r="M519" s="284"/>
      <c r="N519" s="285"/>
      <c r="O519" s="285"/>
      <c r="P519" s="285"/>
      <c r="Q519" s="285"/>
      <c r="R519" s="285"/>
      <c r="S519" s="285"/>
      <c r="T519" s="286"/>
      <c r="AT519" s="287" t="s">
        <v>199</v>
      </c>
      <c r="AU519" s="287" t="s">
        <v>85</v>
      </c>
      <c r="AV519" s="13" t="s">
        <v>85</v>
      </c>
      <c r="AW519" s="13" t="s">
        <v>31</v>
      </c>
      <c r="AX519" s="13" t="s">
        <v>76</v>
      </c>
      <c r="AY519" s="287" t="s">
        <v>190</v>
      </c>
    </row>
    <row r="520" spans="2:51" s="15" customFormat="1" ht="12">
      <c r="B520" s="309"/>
      <c r="C520" s="310"/>
      <c r="D520" s="268" t="s">
        <v>199</v>
      </c>
      <c r="E520" s="311" t="s">
        <v>1</v>
      </c>
      <c r="F520" s="312" t="s">
        <v>247</v>
      </c>
      <c r="G520" s="310"/>
      <c r="H520" s="313">
        <v>5</v>
      </c>
      <c r="I520" s="314"/>
      <c r="J520" s="310"/>
      <c r="K520" s="310"/>
      <c r="L520" s="315"/>
      <c r="M520" s="316"/>
      <c r="N520" s="317"/>
      <c r="O520" s="317"/>
      <c r="P520" s="317"/>
      <c r="Q520" s="317"/>
      <c r="R520" s="317"/>
      <c r="S520" s="317"/>
      <c r="T520" s="318"/>
      <c r="AT520" s="319" t="s">
        <v>199</v>
      </c>
      <c r="AU520" s="319" t="s">
        <v>85</v>
      </c>
      <c r="AV520" s="15" t="s">
        <v>120</v>
      </c>
      <c r="AW520" s="15" t="s">
        <v>31</v>
      </c>
      <c r="AX520" s="15" t="s">
        <v>76</v>
      </c>
      <c r="AY520" s="319" t="s">
        <v>190</v>
      </c>
    </row>
    <row r="521" spans="2:51" s="14" customFormat="1" ht="12">
      <c r="B521" s="288"/>
      <c r="C521" s="289"/>
      <c r="D521" s="268" t="s">
        <v>199</v>
      </c>
      <c r="E521" s="290" t="s">
        <v>1</v>
      </c>
      <c r="F521" s="291" t="s">
        <v>205</v>
      </c>
      <c r="G521" s="289"/>
      <c r="H521" s="292">
        <v>5</v>
      </c>
      <c r="I521" s="293"/>
      <c r="J521" s="289"/>
      <c r="K521" s="289"/>
      <c r="L521" s="294"/>
      <c r="M521" s="295"/>
      <c r="N521" s="296"/>
      <c r="O521" s="296"/>
      <c r="P521" s="296"/>
      <c r="Q521" s="296"/>
      <c r="R521" s="296"/>
      <c r="S521" s="296"/>
      <c r="T521" s="297"/>
      <c r="AT521" s="298" t="s">
        <v>199</v>
      </c>
      <c r="AU521" s="298" t="s">
        <v>85</v>
      </c>
      <c r="AV521" s="14" t="s">
        <v>197</v>
      </c>
      <c r="AW521" s="14" t="s">
        <v>31</v>
      </c>
      <c r="AX521" s="14" t="s">
        <v>83</v>
      </c>
      <c r="AY521" s="298" t="s">
        <v>190</v>
      </c>
    </row>
    <row r="522" spans="2:65" s="1" customFormat="1" ht="16.5" customHeight="1">
      <c r="B522" s="40"/>
      <c r="C522" s="254" t="s">
        <v>972</v>
      </c>
      <c r="D522" s="254" t="s">
        <v>193</v>
      </c>
      <c r="E522" s="255" t="s">
        <v>1488</v>
      </c>
      <c r="F522" s="256" t="s">
        <v>1489</v>
      </c>
      <c r="G522" s="257" t="s">
        <v>267</v>
      </c>
      <c r="H522" s="258">
        <v>1</v>
      </c>
      <c r="I522" s="259"/>
      <c r="J522" s="260">
        <f>ROUND(I522*H522,2)</f>
        <v>0</v>
      </c>
      <c r="K522" s="256" t="s">
        <v>1</v>
      </c>
      <c r="L522" s="42"/>
      <c r="M522" s="261" t="s">
        <v>1</v>
      </c>
      <c r="N522" s="262" t="s">
        <v>41</v>
      </c>
      <c r="O522" s="88"/>
      <c r="P522" s="263">
        <f>O522*H522</f>
        <v>0</v>
      </c>
      <c r="Q522" s="263">
        <v>0</v>
      </c>
      <c r="R522" s="263">
        <f>Q522*H522</f>
        <v>0</v>
      </c>
      <c r="S522" s="263">
        <v>0</v>
      </c>
      <c r="T522" s="264">
        <f>S522*H522</f>
        <v>0</v>
      </c>
      <c r="AR522" s="265" t="s">
        <v>301</v>
      </c>
      <c r="AT522" s="265" t="s">
        <v>193</v>
      </c>
      <c r="AU522" s="265" t="s">
        <v>85</v>
      </c>
      <c r="AY522" s="17" t="s">
        <v>190</v>
      </c>
      <c r="BE522" s="149">
        <f>IF(N522="základní",J522,0)</f>
        <v>0</v>
      </c>
      <c r="BF522" s="149">
        <f>IF(N522="snížená",J522,0)</f>
        <v>0</v>
      </c>
      <c r="BG522" s="149">
        <f>IF(N522="zákl. přenesená",J522,0)</f>
        <v>0</v>
      </c>
      <c r="BH522" s="149">
        <f>IF(N522="sníž. přenesená",J522,0)</f>
        <v>0</v>
      </c>
      <c r="BI522" s="149">
        <f>IF(N522="nulová",J522,0)</f>
        <v>0</v>
      </c>
      <c r="BJ522" s="17" t="s">
        <v>83</v>
      </c>
      <c r="BK522" s="149">
        <f>ROUND(I522*H522,2)</f>
        <v>0</v>
      </c>
      <c r="BL522" s="17" t="s">
        <v>301</v>
      </c>
      <c r="BM522" s="265" t="s">
        <v>1490</v>
      </c>
    </row>
    <row r="523" spans="2:51" s="13" customFormat="1" ht="12">
      <c r="B523" s="277"/>
      <c r="C523" s="278"/>
      <c r="D523" s="268" t="s">
        <v>199</v>
      </c>
      <c r="E523" s="279" t="s">
        <v>1</v>
      </c>
      <c r="F523" s="280" t="s">
        <v>83</v>
      </c>
      <c r="G523" s="278"/>
      <c r="H523" s="281">
        <v>1</v>
      </c>
      <c r="I523" s="282"/>
      <c r="J523" s="278"/>
      <c r="K523" s="278"/>
      <c r="L523" s="283"/>
      <c r="M523" s="284"/>
      <c r="N523" s="285"/>
      <c r="O523" s="285"/>
      <c r="P523" s="285"/>
      <c r="Q523" s="285"/>
      <c r="R523" s="285"/>
      <c r="S523" s="285"/>
      <c r="T523" s="286"/>
      <c r="AT523" s="287" t="s">
        <v>199</v>
      </c>
      <c r="AU523" s="287" t="s">
        <v>85</v>
      </c>
      <c r="AV523" s="13" t="s">
        <v>85</v>
      </c>
      <c r="AW523" s="13" t="s">
        <v>31</v>
      </c>
      <c r="AX523" s="13" t="s">
        <v>76</v>
      </c>
      <c r="AY523" s="287" t="s">
        <v>190</v>
      </c>
    </row>
    <row r="524" spans="2:51" s="14" customFormat="1" ht="12">
      <c r="B524" s="288"/>
      <c r="C524" s="289"/>
      <c r="D524" s="268" t="s">
        <v>199</v>
      </c>
      <c r="E524" s="290" t="s">
        <v>1</v>
      </c>
      <c r="F524" s="291" t="s">
        <v>205</v>
      </c>
      <c r="G524" s="289"/>
      <c r="H524" s="292">
        <v>1</v>
      </c>
      <c r="I524" s="293"/>
      <c r="J524" s="289"/>
      <c r="K524" s="289"/>
      <c r="L524" s="294"/>
      <c r="M524" s="295"/>
      <c r="N524" s="296"/>
      <c r="O524" s="296"/>
      <c r="P524" s="296"/>
      <c r="Q524" s="296"/>
      <c r="R524" s="296"/>
      <c r="S524" s="296"/>
      <c r="T524" s="297"/>
      <c r="AT524" s="298" t="s">
        <v>199</v>
      </c>
      <c r="AU524" s="298" t="s">
        <v>85</v>
      </c>
      <c r="AV524" s="14" t="s">
        <v>197</v>
      </c>
      <c r="AW524" s="14" t="s">
        <v>31</v>
      </c>
      <c r="AX524" s="14" t="s">
        <v>83</v>
      </c>
      <c r="AY524" s="298" t="s">
        <v>190</v>
      </c>
    </row>
    <row r="525" spans="2:65" s="1" customFormat="1" ht="16.5" customHeight="1">
      <c r="B525" s="40"/>
      <c r="C525" s="254" t="s">
        <v>976</v>
      </c>
      <c r="D525" s="254" t="s">
        <v>193</v>
      </c>
      <c r="E525" s="255" t="s">
        <v>1491</v>
      </c>
      <c r="F525" s="256" t="s">
        <v>1492</v>
      </c>
      <c r="G525" s="257" t="s">
        <v>267</v>
      </c>
      <c r="H525" s="258">
        <v>1</v>
      </c>
      <c r="I525" s="259"/>
      <c r="J525" s="260">
        <f>ROUND(I525*H525,2)</f>
        <v>0</v>
      </c>
      <c r="K525" s="256" t="s">
        <v>1</v>
      </c>
      <c r="L525" s="42"/>
      <c r="M525" s="261" t="s">
        <v>1</v>
      </c>
      <c r="N525" s="262" t="s">
        <v>41</v>
      </c>
      <c r="O525" s="88"/>
      <c r="P525" s="263">
        <f>O525*H525</f>
        <v>0</v>
      </c>
      <c r="Q525" s="263">
        <v>0</v>
      </c>
      <c r="R525" s="263">
        <f>Q525*H525</f>
        <v>0</v>
      </c>
      <c r="S525" s="263">
        <v>0</v>
      </c>
      <c r="T525" s="264">
        <f>S525*H525</f>
        <v>0</v>
      </c>
      <c r="AR525" s="265" t="s">
        <v>301</v>
      </c>
      <c r="AT525" s="265" t="s">
        <v>193</v>
      </c>
      <c r="AU525" s="265" t="s">
        <v>85</v>
      </c>
      <c r="AY525" s="17" t="s">
        <v>190</v>
      </c>
      <c r="BE525" s="149">
        <f>IF(N525="základní",J525,0)</f>
        <v>0</v>
      </c>
      <c r="BF525" s="149">
        <f>IF(N525="snížená",J525,0)</f>
        <v>0</v>
      </c>
      <c r="BG525" s="149">
        <f>IF(N525="zákl. přenesená",J525,0)</f>
        <v>0</v>
      </c>
      <c r="BH525" s="149">
        <f>IF(N525="sníž. přenesená",J525,0)</f>
        <v>0</v>
      </c>
      <c r="BI525" s="149">
        <f>IF(N525="nulová",J525,0)</f>
        <v>0</v>
      </c>
      <c r="BJ525" s="17" t="s">
        <v>83</v>
      </c>
      <c r="BK525" s="149">
        <f>ROUND(I525*H525,2)</f>
        <v>0</v>
      </c>
      <c r="BL525" s="17" t="s">
        <v>301</v>
      </c>
      <c r="BM525" s="265" t="s">
        <v>1493</v>
      </c>
    </row>
    <row r="526" spans="2:51" s="13" customFormat="1" ht="12">
      <c r="B526" s="277"/>
      <c r="C526" s="278"/>
      <c r="D526" s="268" t="s">
        <v>199</v>
      </c>
      <c r="E526" s="279" t="s">
        <v>1</v>
      </c>
      <c r="F526" s="280" t="s">
        <v>83</v>
      </c>
      <c r="G526" s="278"/>
      <c r="H526" s="281">
        <v>1</v>
      </c>
      <c r="I526" s="282"/>
      <c r="J526" s="278"/>
      <c r="K526" s="278"/>
      <c r="L526" s="283"/>
      <c r="M526" s="284"/>
      <c r="N526" s="285"/>
      <c r="O526" s="285"/>
      <c r="P526" s="285"/>
      <c r="Q526" s="285"/>
      <c r="R526" s="285"/>
      <c r="S526" s="285"/>
      <c r="T526" s="286"/>
      <c r="AT526" s="287" t="s">
        <v>199</v>
      </c>
      <c r="AU526" s="287" t="s">
        <v>85</v>
      </c>
      <c r="AV526" s="13" t="s">
        <v>85</v>
      </c>
      <c r="AW526" s="13" t="s">
        <v>31</v>
      </c>
      <c r="AX526" s="13" t="s">
        <v>76</v>
      </c>
      <c r="AY526" s="287" t="s">
        <v>190</v>
      </c>
    </row>
    <row r="527" spans="2:51" s="14" customFormat="1" ht="12">
      <c r="B527" s="288"/>
      <c r="C527" s="289"/>
      <c r="D527" s="268" t="s">
        <v>199</v>
      </c>
      <c r="E527" s="290" t="s">
        <v>1</v>
      </c>
      <c r="F527" s="291" t="s">
        <v>205</v>
      </c>
      <c r="G527" s="289"/>
      <c r="H527" s="292">
        <v>1</v>
      </c>
      <c r="I527" s="293"/>
      <c r="J527" s="289"/>
      <c r="K527" s="289"/>
      <c r="L527" s="294"/>
      <c r="M527" s="295"/>
      <c r="N527" s="296"/>
      <c r="O527" s="296"/>
      <c r="P527" s="296"/>
      <c r="Q527" s="296"/>
      <c r="R527" s="296"/>
      <c r="S527" s="296"/>
      <c r="T527" s="297"/>
      <c r="AT527" s="298" t="s">
        <v>199</v>
      </c>
      <c r="AU527" s="298" t="s">
        <v>85</v>
      </c>
      <c r="AV527" s="14" t="s">
        <v>197</v>
      </c>
      <c r="AW527" s="14" t="s">
        <v>31</v>
      </c>
      <c r="AX527" s="14" t="s">
        <v>83</v>
      </c>
      <c r="AY527" s="298" t="s">
        <v>190</v>
      </c>
    </row>
    <row r="528" spans="2:65" s="1" customFormat="1" ht="24" customHeight="1">
      <c r="B528" s="40"/>
      <c r="C528" s="254" t="s">
        <v>980</v>
      </c>
      <c r="D528" s="254" t="s">
        <v>193</v>
      </c>
      <c r="E528" s="255" t="s">
        <v>1494</v>
      </c>
      <c r="F528" s="256" t="s">
        <v>1495</v>
      </c>
      <c r="G528" s="257" t="s">
        <v>296</v>
      </c>
      <c r="H528" s="258">
        <v>6.828</v>
      </c>
      <c r="I528" s="259"/>
      <c r="J528" s="260">
        <f>ROUND(I528*H528,2)</f>
        <v>0</v>
      </c>
      <c r="K528" s="256" t="s">
        <v>1</v>
      </c>
      <c r="L528" s="42"/>
      <c r="M528" s="261" t="s">
        <v>1</v>
      </c>
      <c r="N528" s="262" t="s">
        <v>41</v>
      </c>
      <c r="O528" s="88"/>
      <c r="P528" s="263">
        <f>O528*H528</f>
        <v>0</v>
      </c>
      <c r="Q528" s="263">
        <v>0</v>
      </c>
      <c r="R528" s="263">
        <f>Q528*H528</f>
        <v>0</v>
      </c>
      <c r="S528" s="263">
        <v>0</v>
      </c>
      <c r="T528" s="264">
        <f>S528*H528</f>
        <v>0</v>
      </c>
      <c r="AR528" s="265" t="s">
        <v>301</v>
      </c>
      <c r="AT528" s="265" t="s">
        <v>193</v>
      </c>
      <c r="AU528" s="265" t="s">
        <v>85</v>
      </c>
      <c r="AY528" s="17" t="s">
        <v>190</v>
      </c>
      <c r="BE528" s="149">
        <f>IF(N528="základní",J528,0)</f>
        <v>0</v>
      </c>
      <c r="BF528" s="149">
        <f>IF(N528="snížená",J528,0)</f>
        <v>0</v>
      </c>
      <c r="BG528" s="149">
        <f>IF(N528="zákl. přenesená",J528,0)</f>
        <v>0</v>
      </c>
      <c r="BH528" s="149">
        <f>IF(N528="sníž. přenesená",J528,0)</f>
        <v>0</v>
      </c>
      <c r="BI528" s="149">
        <f>IF(N528="nulová",J528,0)</f>
        <v>0</v>
      </c>
      <c r="BJ528" s="17" t="s">
        <v>83</v>
      </c>
      <c r="BK528" s="149">
        <f>ROUND(I528*H528,2)</f>
        <v>0</v>
      </c>
      <c r="BL528" s="17" t="s">
        <v>301</v>
      </c>
      <c r="BM528" s="265" t="s">
        <v>1496</v>
      </c>
    </row>
    <row r="529" spans="2:63" s="11" customFormat="1" ht="22.8" customHeight="1">
      <c r="B529" s="238"/>
      <c r="C529" s="239"/>
      <c r="D529" s="240" t="s">
        <v>75</v>
      </c>
      <c r="E529" s="252" t="s">
        <v>1497</v>
      </c>
      <c r="F529" s="252" t="s">
        <v>1498</v>
      </c>
      <c r="G529" s="239"/>
      <c r="H529" s="239"/>
      <c r="I529" s="242"/>
      <c r="J529" s="253">
        <f>BK529</f>
        <v>0</v>
      </c>
      <c r="K529" s="239"/>
      <c r="L529" s="244"/>
      <c r="M529" s="245"/>
      <c r="N529" s="246"/>
      <c r="O529" s="246"/>
      <c r="P529" s="247">
        <f>SUM(P530:P589)</f>
        <v>0</v>
      </c>
      <c r="Q529" s="246"/>
      <c r="R529" s="247">
        <f>SUM(R530:R589)</f>
        <v>0.4752</v>
      </c>
      <c r="S529" s="246"/>
      <c r="T529" s="248">
        <f>SUM(T530:T589)</f>
        <v>0</v>
      </c>
      <c r="AR529" s="249" t="s">
        <v>85</v>
      </c>
      <c r="AT529" s="250" t="s">
        <v>75</v>
      </c>
      <c r="AU529" s="250" t="s">
        <v>83</v>
      </c>
      <c r="AY529" s="249" t="s">
        <v>190</v>
      </c>
      <c r="BK529" s="251">
        <f>SUM(BK530:BK589)</f>
        <v>0</v>
      </c>
    </row>
    <row r="530" spans="2:65" s="1" customFormat="1" ht="24" customHeight="1">
      <c r="B530" s="40"/>
      <c r="C530" s="254" t="s">
        <v>984</v>
      </c>
      <c r="D530" s="254" t="s">
        <v>193</v>
      </c>
      <c r="E530" s="255" t="s">
        <v>1499</v>
      </c>
      <c r="F530" s="256" t="s">
        <v>1500</v>
      </c>
      <c r="G530" s="257" t="s">
        <v>196</v>
      </c>
      <c r="H530" s="258">
        <v>129.555</v>
      </c>
      <c r="I530" s="259"/>
      <c r="J530" s="260">
        <f>ROUND(I530*H530,2)</f>
        <v>0</v>
      </c>
      <c r="K530" s="256" t="s">
        <v>1</v>
      </c>
      <c r="L530" s="42"/>
      <c r="M530" s="261" t="s">
        <v>1</v>
      </c>
      <c r="N530" s="262" t="s">
        <v>41</v>
      </c>
      <c r="O530" s="88"/>
      <c r="P530" s="263">
        <f>O530*H530</f>
        <v>0</v>
      </c>
      <c r="Q530" s="263">
        <v>0</v>
      </c>
      <c r="R530" s="263">
        <f>Q530*H530</f>
        <v>0</v>
      </c>
      <c r="S530" s="263">
        <v>0</v>
      </c>
      <c r="T530" s="264">
        <f>S530*H530</f>
        <v>0</v>
      </c>
      <c r="AR530" s="265" t="s">
        <v>301</v>
      </c>
      <c r="AT530" s="265" t="s">
        <v>193</v>
      </c>
      <c r="AU530" s="265" t="s">
        <v>85</v>
      </c>
      <c r="AY530" s="17" t="s">
        <v>190</v>
      </c>
      <c r="BE530" s="149">
        <f>IF(N530="základní",J530,0)</f>
        <v>0</v>
      </c>
      <c r="BF530" s="149">
        <f>IF(N530="snížená",J530,0)</f>
        <v>0</v>
      </c>
      <c r="BG530" s="149">
        <f>IF(N530="zákl. přenesená",J530,0)</f>
        <v>0</v>
      </c>
      <c r="BH530" s="149">
        <f>IF(N530="sníž. přenesená",J530,0)</f>
        <v>0</v>
      </c>
      <c r="BI530" s="149">
        <f>IF(N530="nulová",J530,0)</f>
        <v>0</v>
      </c>
      <c r="BJ530" s="17" t="s">
        <v>83</v>
      </c>
      <c r="BK530" s="149">
        <f>ROUND(I530*H530,2)</f>
        <v>0</v>
      </c>
      <c r="BL530" s="17" t="s">
        <v>301</v>
      </c>
      <c r="BM530" s="265" t="s">
        <v>1501</v>
      </c>
    </row>
    <row r="531" spans="2:51" s="12" customFormat="1" ht="12">
      <c r="B531" s="266"/>
      <c r="C531" s="267"/>
      <c r="D531" s="268" t="s">
        <v>199</v>
      </c>
      <c r="E531" s="269" t="s">
        <v>1</v>
      </c>
      <c r="F531" s="270" t="s">
        <v>1502</v>
      </c>
      <c r="G531" s="267"/>
      <c r="H531" s="269" t="s">
        <v>1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AT531" s="276" t="s">
        <v>199</v>
      </c>
      <c r="AU531" s="276" t="s">
        <v>85</v>
      </c>
      <c r="AV531" s="12" t="s">
        <v>83</v>
      </c>
      <c r="AW531" s="12" t="s">
        <v>31</v>
      </c>
      <c r="AX531" s="12" t="s">
        <v>76</v>
      </c>
      <c r="AY531" s="276" t="s">
        <v>190</v>
      </c>
    </row>
    <row r="532" spans="2:51" s="12" customFormat="1" ht="12">
      <c r="B532" s="266"/>
      <c r="C532" s="267"/>
      <c r="D532" s="268" t="s">
        <v>199</v>
      </c>
      <c r="E532" s="269" t="s">
        <v>1</v>
      </c>
      <c r="F532" s="270" t="s">
        <v>200</v>
      </c>
      <c r="G532" s="267"/>
      <c r="H532" s="269" t="s">
        <v>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AT532" s="276" t="s">
        <v>199</v>
      </c>
      <c r="AU532" s="276" t="s">
        <v>85</v>
      </c>
      <c r="AV532" s="12" t="s">
        <v>83</v>
      </c>
      <c r="AW532" s="12" t="s">
        <v>31</v>
      </c>
      <c r="AX532" s="12" t="s">
        <v>76</v>
      </c>
      <c r="AY532" s="276" t="s">
        <v>190</v>
      </c>
    </row>
    <row r="533" spans="2:51" s="13" customFormat="1" ht="12">
      <c r="B533" s="277"/>
      <c r="C533" s="278"/>
      <c r="D533" s="268" t="s">
        <v>199</v>
      </c>
      <c r="E533" s="279" t="s">
        <v>1</v>
      </c>
      <c r="F533" s="280" t="s">
        <v>1503</v>
      </c>
      <c r="G533" s="278"/>
      <c r="H533" s="281">
        <v>66.01</v>
      </c>
      <c r="I533" s="282"/>
      <c r="J533" s="278"/>
      <c r="K533" s="278"/>
      <c r="L533" s="283"/>
      <c r="M533" s="284"/>
      <c r="N533" s="285"/>
      <c r="O533" s="285"/>
      <c r="P533" s="285"/>
      <c r="Q533" s="285"/>
      <c r="R533" s="285"/>
      <c r="S533" s="285"/>
      <c r="T533" s="286"/>
      <c r="AT533" s="287" t="s">
        <v>199</v>
      </c>
      <c r="AU533" s="287" t="s">
        <v>85</v>
      </c>
      <c r="AV533" s="13" t="s">
        <v>85</v>
      </c>
      <c r="AW533" s="13" t="s">
        <v>31</v>
      </c>
      <c r="AX533" s="13" t="s">
        <v>76</v>
      </c>
      <c r="AY533" s="287" t="s">
        <v>190</v>
      </c>
    </row>
    <row r="534" spans="2:51" s="13" customFormat="1" ht="12">
      <c r="B534" s="277"/>
      <c r="C534" s="278"/>
      <c r="D534" s="268" t="s">
        <v>199</v>
      </c>
      <c r="E534" s="279" t="s">
        <v>1</v>
      </c>
      <c r="F534" s="280" t="s">
        <v>1504</v>
      </c>
      <c r="G534" s="278"/>
      <c r="H534" s="281">
        <v>36.54</v>
      </c>
      <c r="I534" s="282"/>
      <c r="J534" s="278"/>
      <c r="K534" s="278"/>
      <c r="L534" s="283"/>
      <c r="M534" s="284"/>
      <c r="N534" s="285"/>
      <c r="O534" s="285"/>
      <c r="P534" s="285"/>
      <c r="Q534" s="285"/>
      <c r="R534" s="285"/>
      <c r="S534" s="285"/>
      <c r="T534" s="286"/>
      <c r="AT534" s="287" t="s">
        <v>199</v>
      </c>
      <c r="AU534" s="287" t="s">
        <v>85</v>
      </c>
      <c r="AV534" s="13" t="s">
        <v>85</v>
      </c>
      <c r="AW534" s="13" t="s">
        <v>31</v>
      </c>
      <c r="AX534" s="13" t="s">
        <v>76</v>
      </c>
      <c r="AY534" s="287" t="s">
        <v>190</v>
      </c>
    </row>
    <row r="535" spans="2:51" s="13" customFormat="1" ht="12">
      <c r="B535" s="277"/>
      <c r="C535" s="278"/>
      <c r="D535" s="268" t="s">
        <v>199</v>
      </c>
      <c r="E535" s="279" t="s">
        <v>1</v>
      </c>
      <c r="F535" s="280" t="s">
        <v>1505</v>
      </c>
      <c r="G535" s="278"/>
      <c r="H535" s="281">
        <v>8.64</v>
      </c>
      <c r="I535" s="282"/>
      <c r="J535" s="278"/>
      <c r="K535" s="278"/>
      <c r="L535" s="283"/>
      <c r="M535" s="284"/>
      <c r="N535" s="285"/>
      <c r="O535" s="285"/>
      <c r="P535" s="285"/>
      <c r="Q535" s="285"/>
      <c r="R535" s="285"/>
      <c r="S535" s="285"/>
      <c r="T535" s="286"/>
      <c r="AT535" s="287" t="s">
        <v>199</v>
      </c>
      <c r="AU535" s="287" t="s">
        <v>85</v>
      </c>
      <c r="AV535" s="13" t="s">
        <v>85</v>
      </c>
      <c r="AW535" s="13" t="s">
        <v>31</v>
      </c>
      <c r="AX535" s="13" t="s">
        <v>76</v>
      </c>
      <c r="AY535" s="287" t="s">
        <v>190</v>
      </c>
    </row>
    <row r="536" spans="2:51" s="13" customFormat="1" ht="12">
      <c r="B536" s="277"/>
      <c r="C536" s="278"/>
      <c r="D536" s="268" t="s">
        <v>199</v>
      </c>
      <c r="E536" s="279" t="s">
        <v>1</v>
      </c>
      <c r="F536" s="280" t="s">
        <v>1506</v>
      </c>
      <c r="G536" s="278"/>
      <c r="H536" s="281">
        <v>8.742</v>
      </c>
      <c r="I536" s="282"/>
      <c r="J536" s="278"/>
      <c r="K536" s="278"/>
      <c r="L536" s="283"/>
      <c r="M536" s="284"/>
      <c r="N536" s="285"/>
      <c r="O536" s="285"/>
      <c r="P536" s="285"/>
      <c r="Q536" s="285"/>
      <c r="R536" s="285"/>
      <c r="S536" s="285"/>
      <c r="T536" s="286"/>
      <c r="AT536" s="287" t="s">
        <v>199</v>
      </c>
      <c r="AU536" s="287" t="s">
        <v>85</v>
      </c>
      <c r="AV536" s="13" t="s">
        <v>85</v>
      </c>
      <c r="AW536" s="13" t="s">
        <v>31</v>
      </c>
      <c r="AX536" s="13" t="s">
        <v>76</v>
      </c>
      <c r="AY536" s="287" t="s">
        <v>190</v>
      </c>
    </row>
    <row r="537" spans="2:51" s="13" customFormat="1" ht="12">
      <c r="B537" s="277"/>
      <c r="C537" s="278"/>
      <c r="D537" s="268" t="s">
        <v>199</v>
      </c>
      <c r="E537" s="279" t="s">
        <v>1</v>
      </c>
      <c r="F537" s="280" t="s">
        <v>1507</v>
      </c>
      <c r="G537" s="278"/>
      <c r="H537" s="281">
        <v>3.023</v>
      </c>
      <c r="I537" s="282"/>
      <c r="J537" s="278"/>
      <c r="K537" s="278"/>
      <c r="L537" s="283"/>
      <c r="M537" s="284"/>
      <c r="N537" s="285"/>
      <c r="O537" s="285"/>
      <c r="P537" s="285"/>
      <c r="Q537" s="285"/>
      <c r="R537" s="285"/>
      <c r="S537" s="285"/>
      <c r="T537" s="286"/>
      <c r="AT537" s="287" t="s">
        <v>199</v>
      </c>
      <c r="AU537" s="287" t="s">
        <v>85</v>
      </c>
      <c r="AV537" s="13" t="s">
        <v>85</v>
      </c>
      <c r="AW537" s="13" t="s">
        <v>31</v>
      </c>
      <c r="AX537" s="13" t="s">
        <v>76</v>
      </c>
      <c r="AY537" s="287" t="s">
        <v>190</v>
      </c>
    </row>
    <row r="538" spans="2:51" s="15" customFormat="1" ht="12">
      <c r="B538" s="309"/>
      <c r="C538" s="310"/>
      <c r="D538" s="268" t="s">
        <v>199</v>
      </c>
      <c r="E538" s="311" t="s">
        <v>1</v>
      </c>
      <c r="F538" s="312" t="s">
        <v>247</v>
      </c>
      <c r="G538" s="310"/>
      <c r="H538" s="313">
        <v>122.95500000000001</v>
      </c>
      <c r="I538" s="314"/>
      <c r="J538" s="310"/>
      <c r="K538" s="310"/>
      <c r="L538" s="315"/>
      <c r="M538" s="316"/>
      <c r="N538" s="317"/>
      <c r="O538" s="317"/>
      <c r="P538" s="317"/>
      <c r="Q538" s="317"/>
      <c r="R538" s="317"/>
      <c r="S538" s="317"/>
      <c r="T538" s="318"/>
      <c r="AT538" s="319" t="s">
        <v>199</v>
      </c>
      <c r="AU538" s="319" t="s">
        <v>85</v>
      </c>
      <c r="AV538" s="15" t="s">
        <v>120</v>
      </c>
      <c r="AW538" s="15" t="s">
        <v>31</v>
      </c>
      <c r="AX538" s="15" t="s">
        <v>76</v>
      </c>
      <c r="AY538" s="319" t="s">
        <v>190</v>
      </c>
    </row>
    <row r="539" spans="2:51" s="12" customFormat="1" ht="12">
      <c r="B539" s="266"/>
      <c r="C539" s="267"/>
      <c r="D539" s="268" t="s">
        <v>199</v>
      </c>
      <c r="E539" s="269" t="s">
        <v>1</v>
      </c>
      <c r="F539" s="270" t="s">
        <v>203</v>
      </c>
      <c r="G539" s="267"/>
      <c r="H539" s="269" t="s">
        <v>1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AT539" s="276" t="s">
        <v>199</v>
      </c>
      <c r="AU539" s="276" t="s">
        <v>85</v>
      </c>
      <c r="AV539" s="12" t="s">
        <v>83</v>
      </c>
      <c r="AW539" s="12" t="s">
        <v>31</v>
      </c>
      <c r="AX539" s="12" t="s">
        <v>76</v>
      </c>
      <c r="AY539" s="276" t="s">
        <v>190</v>
      </c>
    </row>
    <row r="540" spans="2:51" s="13" customFormat="1" ht="12">
      <c r="B540" s="277"/>
      <c r="C540" s="278"/>
      <c r="D540" s="268" t="s">
        <v>199</v>
      </c>
      <c r="E540" s="279" t="s">
        <v>1</v>
      </c>
      <c r="F540" s="280" t="s">
        <v>1508</v>
      </c>
      <c r="G540" s="278"/>
      <c r="H540" s="281">
        <v>6.6</v>
      </c>
      <c r="I540" s="282"/>
      <c r="J540" s="278"/>
      <c r="K540" s="278"/>
      <c r="L540" s="283"/>
      <c r="M540" s="284"/>
      <c r="N540" s="285"/>
      <c r="O540" s="285"/>
      <c r="P540" s="285"/>
      <c r="Q540" s="285"/>
      <c r="R540" s="285"/>
      <c r="S540" s="285"/>
      <c r="T540" s="286"/>
      <c r="AT540" s="287" t="s">
        <v>199</v>
      </c>
      <c r="AU540" s="287" t="s">
        <v>85</v>
      </c>
      <c r="AV540" s="13" t="s">
        <v>85</v>
      </c>
      <c r="AW540" s="13" t="s">
        <v>31</v>
      </c>
      <c r="AX540" s="13" t="s">
        <v>76</v>
      </c>
      <c r="AY540" s="287" t="s">
        <v>190</v>
      </c>
    </row>
    <row r="541" spans="2:51" s="15" customFormat="1" ht="12">
      <c r="B541" s="309"/>
      <c r="C541" s="310"/>
      <c r="D541" s="268" t="s">
        <v>199</v>
      </c>
      <c r="E541" s="311" t="s">
        <v>1</v>
      </c>
      <c r="F541" s="312" t="s">
        <v>247</v>
      </c>
      <c r="G541" s="310"/>
      <c r="H541" s="313">
        <v>6.6</v>
      </c>
      <c r="I541" s="314"/>
      <c r="J541" s="310"/>
      <c r="K541" s="310"/>
      <c r="L541" s="315"/>
      <c r="M541" s="316"/>
      <c r="N541" s="317"/>
      <c r="O541" s="317"/>
      <c r="P541" s="317"/>
      <c r="Q541" s="317"/>
      <c r="R541" s="317"/>
      <c r="S541" s="317"/>
      <c r="T541" s="318"/>
      <c r="AT541" s="319" t="s">
        <v>199</v>
      </c>
      <c r="AU541" s="319" t="s">
        <v>85</v>
      </c>
      <c r="AV541" s="15" t="s">
        <v>120</v>
      </c>
      <c r="AW541" s="15" t="s">
        <v>31</v>
      </c>
      <c r="AX541" s="15" t="s">
        <v>76</v>
      </c>
      <c r="AY541" s="319" t="s">
        <v>190</v>
      </c>
    </row>
    <row r="542" spans="2:51" s="14" customFormat="1" ht="12">
      <c r="B542" s="288"/>
      <c r="C542" s="289"/>
      <c r="D542" s="268" t="s">
        <v>199</v>
      </c>
      <c r="E542" s="290" t="s">
        <v>1</v>
      </c>
      <c r="F542" s="291" t="s">
        <v>205</v>
      </c>
      <c r="G542" s="289"/>
      <c r="H542" s="292">
        <v>129.555</v>
      </c>
      <c r="I542" s="293"/>
      <c r="J542" s="289"/>
      <c r="K542" s="289"/>
      <c r="L542" s="294"/>
      <c r="M542" s="295"/>
      <c r="N542" s="296"/>
      <c r="O542" s="296"/>
      <c r="P542" s="296"/>
      <c r="Q542" s="296"/>
      <c r="R542" s="296"/>
      <c r="S542" s="296"/>
      <c r="T542" s="297"/>
      <c r="AT542" s="298" t="s">
        <v>199</v>
      </c>
      <c r="AU542" s="298" t="s">
        <v>85</v>
      </c>
      <c r="AV542" s="14" t="s">
        <v>197</v>
      </c>
      <c r="AW542" s="14" t="s">
        <v>31</v>
      </c>
      <c r="AX542" s="14" t="s">
        <v>83</v>
      </c>
      <c r="AY542" s="298" t="s">
        <v>190</v>
      </c>
    </row>
    <row r="543" spans="2:65" s="1" customFormat="1" ht="24" customHeight="1">
      <c r="B543" s="40"/>
      <c r="C543" s="254" t="s">
        <v>988</v>
      </c>
      <c r="D543" s="254" t="s">
        <v>193</v>
      </c>
      <c r="E543" s="255" t="s">
        <v>1509</v>
      </c>
      <c r="F543" s="256" t="s">
        <v>1510</v>
      </c>
      <c r="G543" s="257" t="s">
        <v>196</v>
      </c>
      <c r="H543" s="258">
        <v>10.05</v>
      </c>
      <c r="I543" s="259"/>
      <c r="J543" s="260">
        <f>ROUND(I543*H543,2)</f>
        <v>0</v>
      </c>
      <c r="K543" s="256" t="s">
        <v>1</v>
      </c>
      <c r="L543" s="42"/>
      <c r="M543" s="261" t="s">
        <v>1</v>
      </c>
      <c r="N543" s="262" t="s">
        <v>41</v>
      </c>
      <c r="O543" s="88"/>
      <c r="P543" s="263">
        <f>O543*H543</f>
        <v>0</v>
      </c>
      <c r="Q543" s="263">
        <v>0</v>
      </c>
      <c r="R543" s="263">
        <f>Q543*H543</f>
        <v>0</v>
      </c>
      <c r="S543" s="263">
        <v>0</v>
      </c>
      <c r="T543" s="264">
        <f>S543*H543</f>
        <v>0</v>
      </c>
      <c r="AR543" s="265" t="s">
        <v>301</v>
      </c>
      <c r="AT543" s="265" t="s">
        <v>193</v>
      </c>
      <c r="AU543" s="265" t="s">
        <v>85</v>
      </c>
      <c r="AY543" s="17" t="s">
        <v>190</v>
      </c>
      <c r="BE543" s="149">
        <f>IF(N543="základní",J543,0)</f>
        <v>0</v>
      </c>
      <c r="BF543" s="149">
        <f>IF(N543="snížená",J543,0)</f>
        <v>0</v>
      </c>
      <c r="BG543" s="149">
        <f>IF(N543="zákl. přenesená",J543,0)</f>
        <v>0</v>
      </c>
      <c r="BH543" s="149">
        <f>IF(N543="sníž. přenesená",J543,0)</f>
        <v>0</v>
      </c>
      <c r="BI543" s="149">
        <f>IF(N543="nulová",J543,0)</f>
        <v>0</v>
      </c>
      <c r="BJ543" s="17" t="s">
        <v>83</v>
      </c>
      <c r="BK543" s="149">
        <f>ROUND(I543*H543,2)</f>
        <v>0</v>
      </c>
      <c r="BL543" s="17" t="s">
        <v>301</v>
      </c>
      <c r="BM543" s="265" t="s">
        <v>1511</v>
      </c>
    </row>
    <row r="544" spans="2:51" s="12" customFormat="1" ht="12">
      <c r="B544" s="266"/>
      <c r="C544" s="267"/>
      <c r="D544" s="268" t="s">
        <v>199</v>
      </c>
      <c r="E544" s="269" t="s">
        <v>1</v>
      </c>
      <c r="F544" s="270" t="s">
        <v>203</v>
      </c>
      <c r="G544" s="267"/>
      <c r="H544" s="269" t="s">
        <v>1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AT544" s="276" t="s">
        <v>199</v>
      </c>
      <c r="AU544" s="276" t="s">
        <v>85</v>
      </c>
      <c r="AV544" s="12" t="s">
        <v>83</v>
      </c>
      <c r="AW544" s="12" t="s">
        <v>31</v>
      </c>
      <c r="AX544" s="12" t="s">
        <v>76</v>
      </c>
      <c r="AY544" s="276" t="s">
        <v>190</v>
      </c>
    </row>
    <row r="545" spans="2:51" s="13" customFormat="1" ht="12">
      <c r="B545" s="277"/>
      <c r="C545" s="278"/>
      <c r="D545" s="268" t="s">
        <v>199</v>
      </c>
      <c r="E545" s="279" t="s">
        <v>1</v>
      </c>
      <c r="F545" s="280" t="s">
        <v>1512</v>
      </c>
      <c r="G545" s="278"/>
      <c r="H545" s="281">
        <v>6.45</v>
      </c>
      <c r="I545" s="282"/>
      <c r="J545" s="278"/>
      <c r="K545" s="278"/>
      <c r="L545" s="283"/>
      <c r="M545" s="284"/>
      <c r="N545" s="285"/>
      <c r="O545" s="285"/>
      <c r="P545" s="285"/>
      <c r="Q545" s="285"/>
      <c r="R545" s="285"/>
      <c r="S545" s="285"/>
      <c r="T545" s="286"/>
      <c r="AT545" s="287" t="s">
        <v>199</v>
      </c>
      <c r="AU545" s="287" t="s">
        <v>85</v>
      </c>
      <c r="AV545" s="13" t="s">
        <v>85</v>
      </c>
      <c r="AW545" s="13" t="s">
        <v>31</v>
      </c>
      <c r="AX545" s="13" t="s">
        <v>76</v>
      </c>
      <c r="AY545" s="287" t="s">
        <v>190</v>
      </c>
    </row>
    <row r="546" spans="2:51" s="13" customFormat="1" ht="12">
      <c r="B546" s="277"/>
      <c r="C546" s="278"/>
      <c r="D546" s="268" t="s">
        <v>199</v>
      </c>
      <c r="E546" s="279" t="s">
        <v>1</v>
      </c>
      <c r="F546" s="280" t="s">
        <v>1513</v>
      </c>
      <c r="G546" s="278"/>
      <c r="H546" s="281">
        <v>3.6</v>
      </c>
      <c r="I546" s="282"/>
      <c r="J546" s="278"/>
      <c r="K546" s="278"/>
      <c r="L546" s="283"/>
      <c r="M546" s="284"/>
      <c r="N546" s="285"/>
      <c r="O546" s="285"/>
      <c r="P546" s="285"/>
      <c r="Q546" s="285"/>
      <c r="R546" s="285"/>
      <c r="S546" s="285"/>
      <c r="T546" s="286"/>
      <c r="AT546" s="287" t="s">
        <v>199</v>
      </c>
      <c r="AU546" s="287" t="s">
        <v>85</v>
      </c>
      <c r="AV546" s="13" t="s">
        <v>85</v>
      </c>
      <c r="AW546" s="13" t="s">
        <v>31</v>
      </c>
      <c r="AX546" s="13" t="s">
        <v>76</v>
      </c>
      <c r="AY546" s="287" t="s">
        <v>190</v>
      </c>
    </row>
    <row r="547" spans="2:51" s="15" customFormat="1" ht="12">
      <c r="B547" s="309"/>
      <c r="C547" s="310"/>
      <c r="D547" s="268" t="s">
        <v>199</v>
      </c>
      <c r="E547" s="311" t="s">
        <v>1</v>
      </c>
      <c r="F547" s="312" t="s">
        <v>247</v>
      </c>
      <c r="G547" s="310"/>
      <c r="H547" s="313">
        <v>10.05</v>
      </c>
      <c r="I547" s="314"/>
      <c r="J547" s="310"/>
      <c r="K547" s="310"/>
      <c r="L547" s="315"/>
      <c r="M547" s="316"/>
      <c r="N547" s="317"/>
      <c r="O547" s="317"/>
      <c r="P547" s="317"/>
      <c r="Q547" s="317"/>
      <c r="R547" s="317"/>
      <c r="S547" s="317"/>
      <c r="T547" s="318"/>
      <c r="AT547" s="319" t="s">
        <v>199</v>
      </c>
      <c r="AU547" s="319" t="s">
        <v>85</v>
      </c>
      <c r="AV547" s="15" t="s">
        <v>120</v>
      </c>
      <c r="AW547" s="15" t="s">
        <v>31</v>
      </c>
      <c r="AX547" s="15" t="s">
        <v>76</v>
      </c>
      <c r="AY547" s="319" t="s">
        <v>190</v>
      </c>
    </row>
    <row r="548" spans="2:51" s="14" customFormat="1" ht="12">
      <c r="B548" s="288"/>
      <c r="C548" s="289"/>
      <c r="D548" s="268" t="s">
        <v>199</v>
      </c>
      <c r="E548" s="290" t="s">
        <v>1</v>
      </c>
      <c r="F548" s="291" t="s">
        <v>205</v>
      </c>
      <c r="G548" s="289"/>
      <c r="H548" s="292">
        <v>10.05</v>
      </c>
      <c r="I548" s="293"/>
      <c r="J548" s="289"/>
      <c r="K548" s="289"/>
      <c r="L548" s="294"/>
      <c r="M548" s="295"/>
      <c r="N548" s="296"/>
      <c r="O548" s="296"/>
      <c r="P548" s="296"/>
      <c r="Q548" s="296"/>
      <c r="R548" s="296"/>
      <c r="S548" s="296"/>
      <c r="T548" s="297"/>
      <c r="AT548" s="298" t="s">
        <v>199</v>
      </c>
      <c r="AU548" s="298" t="s">
        <v>85</v>
      </c>
      <c r="AV548" s="14" t="s">
        <v>197</v>
      </c>
      <c r="AW548" s="14" t="s">
        <v>31</v>
      </c>
      <c r="AX548" s="14" t="s">
        <v>83</v>
      </c>
      <c r="AY548" s="298" t="s">
        <v>190</v>
      </c>
    </row>
    <row r="549" spans="2:65" s="1" customFormat="1" ht="24" customHeight="1">
      <c r="B549" s="40"/>
      <c r="C549" s="254" t="s">
        <v>992</v>
      </c>
      <c r="D549" s="254" t="s">
        <v>193</v>
      </c>
      <c r="E549" s="255" t="s">
        <v>1514</v>
      </c>
      <c r="F549" s="256" t="s">
        <v>1515</v>
      </c>
      <c r="G549" s="257" t="s">
        <v>196</v>
      </c>
      <c r="H549" s="258">
        <v>479.436</v>
      </c>
      <c r="I549" s="259"/>
      <c r="J549" s="260">
        <f>ROUND(I549*H549,2)</f>
        <v>0</v>
      </c>
      <c r="K549" s="256" t="s">
        <v>1</v>
      </c>
      <c r="L549" s="42"/>
      <c r="M549" s="261" t="s">
        <v>1</v>
      </c>
      <c r="N549" s="262" t="s">
        <v>41</v>
      </c>
      <c r="O549" s="88"/>
      <c r="P549" s="263">
        <f>O549*H549</f>
        <v>0</v>
      </c>
      <c r="Q549" s="263">
        <v>0</v>
      </c>
      <c r="R549" s="263">
        <f>Q549*H549</f>
        <v>0</v>
      </c>
      <c r="S549" s="263">
        <v>0</v>
      </c>
      <c r="T549" s="264">
        <f>S549*H549</f>
        <v>0</v>
      </c>
      <c r="AR549" s="265" t="s">
        <v>301</v>
      </c>
      <c r="AT549" s="265" t="s">
        <v>193</v>
      </c>
      <c r="AU549" s="265" t="s">
        <v>85</v>
      </c>
      <c r="AY549" s="17" t="s">
        <v>190</v>
      </c>
      <c r="BE549" s="149">
        <f>IF(N549="základní",J549,0)</f>
        <v>0</v>
      </c>
      <c r="BF549" s="149">
        <f>IF(N549="snížená",J549,0)</f>
        <v>0</v>
      </c>
      <c r="BG549" s="149">
        <f>IF(N549="zákl. přenesená",J549,0)</f>
        <v>0</v>
      </c>
      <c r="BH549" s="149">
        <f>IF(N549="sníž. přenesená",J549,0)</f>
        <v>0</v>
      </c>
      <c r="BI549" s="149">
        <f>IF(N549="nulová",J549,0)</f>
        <v>0</v>
      </c>
      <c r="BJ549" s="17" t="s">
        <v>83</v>
      </c>
      <c r="BK549" s="149">
        <f>ROUND(I549*H549,2)</f>
        <v>0</v>
      </c>
      <c r="BL549" s="17" t="s">
        <v>301</v>
      </c>
      <c r="BM549" s="265" t="s">
        <v>1516</v>
      </c>
    </row>
    <row r="550" spans="2:65" s="1" customFormat="1" ht="24" customHeight="1">
      <c r="B550" s="40"/>
      <c r="C550" s="254" t="s">
        <v>996</v>
      </c>
      <c r="D550" s="254" t="s">
        <v>193</v>
      </c>
      <c r="E550" s="255" t="s">
        <v>1517</v>
      </c>
      <c r="F550" s="256" t="s">
        <v>1518</v>
      </c>
      <c r="G550" s="257" t="s">
        <v>196</v>
      </c>
      <c r="H550" s="258">
        <v>64.67</v>
      </c>
      <c r="I550" s="259"/>
      <c r="J550" s="260">
        <f>ROUND(I550*H550,2)</f>
        <v>0</v>
      </c>
      <c r="K550" s="256" t="s">
        <v>1</v>
      </c>
      <c r="L550" s="42"/>
      <c r="M550" s="261" t="s">
        <v>1</v>
      </c>
      <c r="N550" s="262" t="s">
        <v>41</v>
      </c>
      <c r="O550" s="88"/>
      <c r="P550" s="263">
        <f>O550*H550</f>
        <v>0</v>
      </c>
      <c r="Q550" s="263">
        <v>0</v>
      </c>
      <c r="R550" s="263">
        <f>Q550*H550</f>
        <v>0</v>
      </c>
      <c r="S550" s="263">
        <v>0</v>
      </c>
      <c r="T550" s="264">
        <f>S550*H550</f>
        <v>0</v>
      </c>
      <c r="AR550" s="265" t="s">
        <v>301</v>
      </c>
      <c r="AT550" s="265" t="s">
        <v>193</v>
      </c>
      <c r="AU550" s="265" t="s">
        <v>85</v>
      </c>
      <c r="AY550" s="17" t="s">
        <v>190</v>
      </c>
      <c r="BE550" s="149">
        <f>IF(N550="základní",J550,0)</f>
        <v>0</v>
      </c>
      <c r="BF550" s="149">
        <f>IF(N550="snížená",J550,0)</f>
        <v>0</v>
      </c>
      <c r="BG550" s="149">
        <f>IF(N550="zákl. přenesená",J550,0)</f>
        <v>0</v>
      </c>
      <c r="BH550" s="149">
        <f>IF(N550="sníž. přenesená",J550,0)</f>
        <v>0</v>
      </c>
      <c r="BI550" s="149">
        <f>IF(N550="nulová",J550,0)</f>
        <v>0</v>
      </c>
      <c r="BJ550" s="17" t="s">
        <v>83</v>
      </c>
      <c r="BK550" s="149">
        <f>ROUND(I550*H550,2)</f>
        <v>0</v>
      </c>
      <c r="BL550" s="17" t="s">
        <v>301</v>
      </c>
      <c r="BM550" s="265" t="s">
        <v>1519</v>
      </c>
    </row>
    <row r="551" spans="2:51" s="13" customFormat="1" ht="12">
      <c r="B551" s="277"/>
      <c r="C551" s="278"/>
      <c r="D551" s="268" t="s">
        <v>199</v>
      </c>
      <c r="E551" s="279" t="s">
        <v>1</v>
      </c>
      <c r="F551" s="280" t="s">
        <v>1520</v>
      </c>
      <c r="G551" s="278"/>
      <c r="H551" s="281">
        <v>64.67</v>
      </c>
      <c r="I551" s="282"/>
      <c r="J551" s="278"/>
      <c r="K551" s="278"/>
      <c r="L551" s="283"/>
      <c r="M551" s="284"/>
      <c r="N551" s="285"/>
      <c r="O551" s="285"/>
      <c r="P551" s="285"/>
      <c r="Q551" s="285"/>
      <c r="R551" s="285"/>
      <c r="S551" s="285"/>
      <c r="T551" s="286"/>
      <c r="AT551" s="287" t="s">
        <v>199</v>
      </c>
      <c r="AU551" s="287" t="s">
        <v>85</v>
      </c>
      <c r="AV551" s="13" t="s">
        <v>85</v>
      </c>
      <c r="AW551" s="13" t="s">
        <v>31</v>
      </c>
      <c r="AX551" s="13" t="s">
        <v>76</v>
      </c>
      <c r="AY551" s="287" t="s">
        <v>190</v>
      </c>
    </row>
    <row r="552" spans="2:51" s="14" customFormat="1" ht="12">
      <c r="B552" s="288"/>
      <c r="C552" s="289"/>
      <c r="D552" s="268" t="s">
        <v>199</v>
      </c>
      <c r="E552" s="290" t="s">
        <v>1</v>
      </c>
      <c r="F552" s="291" t="s">
        <v>205</v>
      </c>
      <c r="G552" s="289"/>
      <c r="H552" s="292">
        <v>64.67</v>
      </c>
      <c r="I552" s="293"/>
      <c r="J552" s="289"/>
      <c r="K552" s="289"/>
      <c r="L552" s="294"/>
      <c r="M552" s="295"/>
      <c r="N552" s="296"/>
      <c r="O552" s="296"/>
      <c r="P552" s="296"/>
      <c r="Q552" s="296"/>
      <c r="R552" s="296"/>
      <c r="S552" s="296"/>
      <c r="T552" s="297"/>
      <c r="AT552" s="298" t="s">
        <v>199</v>
      </c>
      <c r="AU552" s="298" t="s">
        <v>85</v>
      </c>
      <c r="AV552" s="14" t="s">
        <v>197</v>
      </c>
      <c r="AW552" s="14" t="s">
        <v>31</v>
      </c>
      <c r="AX552" s="14" t="s">
        <v>83</v>
      </c>
      <c r="AY552" s="298" t="s">
        <v>190</v>
      </c>
    </row>
    <row r="553" spans="2:65" s="1" customFormat="1" ht="24" customHeight="1">
      <c r="B553" s="40"/>
      <c r="C553" s="254" t="s">
        <v>1000</v>
      </c>
      <c r="D553" s="254" t="s">
        <v>193</v>
      </c>
      <c r="E553" s="255" t="s">
        <v>1521</v>
      </c>
      <c r="F553" s="256" t="s">
        <v>1522</v>
      </c>
      <c r="G553" s="257" t="s">
        <v>196</v>
      </c>
      <c r="H553" s="258">
        <v>461.62</v>
      </c>
      <c r="I553" s="259"/>
      <c r="J553" s="260">
        <f>ROUND(I553*H553,2)</f>
        <v>0</v>
      </c>
      <c r="K553" s="256" t="s">
        <v>1</v>
      </c>
      <c r="L553" s="42"/>
      <c r="M553" s="261" t="s">
        <v>1</v>
      </c>
      <c r="N553" s="262" t="s">
        <v>41</v>
      </c>
      <c r="O553" s="88"/>
      <c r="P553" s="263">
        <f>O553*H553</f>
        <v>0</v>
      </c>
      <c r="Q553" s="263">
        <v>0</v>
      </c>
      <c r="R553" s="263">
        <f>Q553*H553</f>
        <v>0</v>
      </c>
      <c r="S553" s="263">
        <v>0</v>
      </c>
      <c r="T553" s="264">
        <f>S553*H553</f>
        <v>0</v>
      </c>
      <c r="AR553" s="265" t="s">
        <v>301</v>
      </c>
      <c r="AT553" s="265" t="s">
        <v>193</v>
      </c>
      <c r="AU553" s="265" t="s">
        <v>85</v>
      </c>
      <c r="AY553" s="17" t="s">
        <v>190</v>
      </c>
      <c r="BE553" s="149">
        <f>IF(N553="základní",J553,0)</f>
        <v>0</v>
      </c>
      <c r="BF553" s="149">
        <f>IF(N553="snížená",J553,0)</f>
        <v>0</v>
      </c>
      <c r="BG553" s="149">
        <f>IF(N553="zákl. přenesená",J553,0)</f>
        <v>0</v>
      </c>
      <c r="BH553" s="149">
        <f>IF(N553="sníž. přenesená",J553,0)</f>
        <v>0</v>
      </c>
      <c r="BI553" s="149">
        <f>IF(N553="nulová",J553,0)</f>
        <v>0</v>
      </c>
      <c r="BJ553" s="17" t="s">
        <v>83</v>
      </c>
      <c r="BK553" s="149">
        <f>ROUND(I553*H553,2)</f>
        <v>0</v>
      </c>
      <c r="BL553" s="17" t="s">
        <v>301</v>
      </c>
      <c r="BM553" s="265" t="s">
        <v>1523</v>
      </c>
    </row>
    <row r="554" spans="2:65" s="1" customFormat="1" ht="24" customHeight="1">
      <c r="B554" s="40"/>
      <c r="C554" s="254" t="s">
        <v>1524</v>
      </c>
      <c r="D554" s="254" t="s">
        <v>193</v>
      </c>
      <c r="E554" s="255" t="s">
        <v>1525</v>
      </c>
      <c r="F554" s="256" t="s">
        <v>1526</v>
      </c>
      <c r="G554" s="257" t="s">
        <v>361</v>
      </c>
      <c r="H554" s="258">
        <v>8</v>
      </c>
      <c r="I554" s="259"/>
      <c r="J554" s="260">
        <f>ROUND(I554*H554,2)</f>
        <v>0</v>
      </c>
      <c r="K554" s="256" t="s">
        <v>1241</v>
      </c>
      <c r="L554" s="42"/>
      <c r="M554" s="261" t="s">
        <v>1</v>
      </c>
      <c r="N554" s="262" t="s">
        <v>41</v>
      </c>
      <c r="O554" s="88"/>
      <c r="P554" s="263">
        <f>O554*H554</f>
        <v>0</v>
      </c>
      <c r="Q554" s="263">
        <v>0.0099</v>
      </c>
      <c r="R554" s="263">
        <f>Q554*H554</f>
        <v>0.0792</v>
      </c>
      <c r="S554" s="263">
        <v>0</v>
      </c>
      <c r="T554" s="264">
        <f>S554*H554</f>
        <v>0</v>
      </c>
      <c r="AR554" s="265" t="s">
        <v>301</v>
      </c>
      <c r="AT554" s="265" t="s">
        <v>193</v>
      </c>
      <c r="AU554" s="265" t="s">
        <v>85</v>
      </c>
      <c r="AY554" s="17" t="s">
        <v>190</v>
      </c>
      <c r="BE554" s="149">
        <f>IF(N554="základní",J554,0)</f>
        <v>0</v>
      </c>
      <c r="BF554" s="149">
        <f>IF(N554="snížená",J554,0)</f>
        <v>0</v>
      </c>
      <c r="BG554" s="149">
        <f>IF(N554="zákl. přenesená",J554,0)</f>
        <v>0</v>
      </c>
      <c r="BH554" s="149">
        <f>IF(N554="sníž. přenesená",J554,0)</f>
        <v>0</v>
      </c>
      <c r="BI554" s="149">
        <f>IF(N554="nulová",J554,0)</f>
        <v>0</v>
      </c>
      <c r="BJ554" s="17" t="s">
        <v>83</v>
      </c>
      <c r="BK554" s="149">
        <f>ROUND(I554*H554,2)</f>
        <v>0</v>
      </c>
      <c r="BL554" s="17" t="s">
        <v>301</v>
      </c>
      <c r="BM554" s="265" t="s">
        <v>1527</v>
      </c>
    </row>
    <row r="555" spans="2:51" s="12" customFormat="1" ht="12">
      <c r="B555" s="266"/>
      <c r="C555" s="267"/>
      <c r="D555" s="268" t="s">
        <v>199</v>
      </c>
      <c r="E555" s="269" t="s">
        <v>1</v>
      </c>
      <c r="F555" s="270" t="s">
        <v>1528</v>
      </c>
      <c r="G555" s="267"/>
      <c r="H555" s="269" t="s">
        <v>1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AT555" s="276" t="s">
        <v>199</v>
      </c>
      <c r="AU555" s="276" t="s">
        <v>85</v>
      </c>
      <c r="AV555" s="12" t="s">
        <v>83</v>
      </c>
      <c r="AW555" s="12" t="s">
        <v>31</v>
      </c>
      <c r="AX555" s="12" t="s">
        <v>76</v>
      </c>
      <c r="AY555" s="276" t="s">
        <v>190</v>
      </c>
    </row>
    <row r="556" spans="2:51" s="13" customFormat="1" ht="12">
      <c r="B556" s="277"/>
      <c r="C556" s="278"/>
      <c r="D556" s="268" t="s">
        <v>199</v>
      </c>
      <c r="E556" s="279" t="s">
        <v>1</v>
      </c>
      <c r="F556" s="280" t="s">
        <v>209</v>
      </c>
      <c r="G556" s="278"/>
      <c r="H556" s="281">
        <v>8</v>
      </c>
      <c r="I556" s="282"/>
      <c r="J556" s="278"/>
      <c r="K556" s="278"/>
      <c r="L556" s="283"/>
      <c r="M556" s="284"/>
      <c r="N556" s="285"/>
      <c r="O556" s="285"/>
      <c r="P556" s="285"/>
      <c r="Q556" s="285"/>
      <c r="R556" s="285"/>
      <c r="S556" s="285"/>
      <c r="T556" s="286"/>
      <c r="AT556" s="287" t="s">
        <v>199</v>
      </c>
      <c r="AU556" s="287" t="s">
        <v>85</v>
      </c>
      <c r="AV556" s="13" t="s">
        <v>85</v>
      </c>
      <c r="AW556" s="13" t="s">
        <v>31</v>
      </c>
      <c r="AX556" s="13" t="s">
        <v>76</v>
      </c>
      <c r="AY556" s="287" t="s">
        <v>190</v>
      </c>
    </row>
    <row r="557" spans="2:51" s="14" customFormat="1" ht="12">
      <c r="B557" s="288"/>
      <c r="C557" s="289"/>
      <c r="D557" s="268" t="s">
        <v>199</v>
      </c>
      <c r="E557" s="290" t="s">
        <v>1</v>
      </c>
      <c r="F557" s="291" t="s">
        <v>205</v>
      </c>
      <c r="G557" s="289"/>
      <c r="H557" s="292">
        <v>8</v>
      </c>
      <c r="I557" s="293"/>
      <c r="J557" s="289"/>
      <c r="K557" s="289"/>
      <c r="L557" s="294"/>
      <c r="M557" s="295"/>
      <c r="N557" s="296"/>
      <c r="O557" s="296"/>
      <c r="P557" s="296"/>
      <c r="Q557" s="296"/>
      <c r="R557" s="296"/>
      <c r="S557" s="296"/>
      <c r="T557" s="297"/>
      <c r="AT557" s="298" t="s">
        <v>199</v>
      </c>
      <c r="AU557" s="298" t="s">
        <v>85</v>
      </c>
      <c r="AV557" s="14" t="s">
        <v>197</v>
      </c>
      <c r="AW557" s="14" t="s">
        <v>31</v>
      </c>
      <c r="AX557" s="14" t="s">
        <v>83</v>
      </c>
      <c r="AY557" s="298" t="s">
        <v>190</v>
      </c>
    </row>
    <row r="558" spans="2:65" s="1" customFormat="1" ht="24" customHeight="1">
      <c r="B558" s="40"/>
      <c r="C558" s="254" t="s">
        <v>1529</v>
      </c>
      <c r="D558" s="254" t="s">
        <v>193</v>
      </c>
      <c r="E558" s="255" t="s">
        <v>1530</v>
      </c>
      <c r="F558" s="256" t="s">
        <v>1531</v>
      </c>
      <c r="G558" s="257" t="s">
        <v>361</v>
      </c>
      <c r="H558" s="258">
        <v>40</v>
      </c>
      <c r="I558" s="259"/>
      <c r="J558" s="260">
        <f>ROUND(I558*H558,2)</f>
        <v>0</v>
      </c>
      <c r="K558" s="256" t="s">
        <v>1</v>
      </c>
      <c r="L558" s="42"/>
      <c r="M558" s="261" t="s">
        <v>1</v>
      </c>
      <c r="N558" s="262" t="s">
        <v>41</v>
      </c>
      <c r="O558" s="88"/>
      <c r="P558" s="263">
        <f>O558*H558</f>
        <v>0</v>
      </c>
      <c r="Q558" s="263">
        <v>0.0099</v>
      </c>
      <c r="R558" s="263">
        <f>Q558*H558</f>
        <v>0.396</v>
      </c>
      <c r="S558" s="263">
        <v>0</v>
      </c>
      <c r="T558" s="264">
        <f>S558*H558</f>
        <v>0</v>
      </c>
      <c r="AR558" s="265" t="s">
        <v>301</v>
      </c>
      <c r="AT558" s="265" t="s">
        <v>193</v>
      </c>
      <c r="AU558" s="265" t="s">
        <v>85</v>
      </c>
      <c r="AY558" s="17" t="s">
        <v>190</v>
      </c>
      <c r="BE558" s="149">
        <f>IF(N558="základní",J558,0)</f>
        <v>0</v>
      </c>
      <c r="BF558" s="149">
        <f>IF(N558="snížená",J558,0)</f>
        <v>0</v>
      </c>
      <c r="BG558" s="149">
        <f>IF(N558="zákl. přenesená",J558,0)</f>
        <v>0</v>
      </c>
      <c r="BH558" s="149">
        <f>IF(N558="sníž. přenesená",J558,0)</f>
        <v>0</v>
      </c>
      <c r="BI558" s="149">
        <f>IF(N558="nulová",J558,0)</f>
        <v>0</v>
      </c>
      <c r="BJ558" s="17" t="s">
        <v>83</v>
      </c>
      <c r="BK558" s="149">
        <f>ROUND(I558*H558,2)</f>
        <v>0</v>
      </c>
      <c r="BL558" s="17" t="s">
        <v>301</v>
      </c>
      <c r="BM558" s="265" t="s">
        <v>1532</v>
      </c>
    </row>
    <row r="559" spans="2:51" s="12" customFormat="1" ht="12">
      <c r="B559" s="266"/>
      <c r="C559" s="267"/>
      <c r="D559" s="268" t="s">
        <v>199</v>
      </c>
      <c r="E559" s="269" t="s">
        <v>1</v>
      </c>
      <c r="F559" s="270" t="s">
        <v>1528</v>
      </c>
      <c r="G559" s="267"/>
      <c r="H559" s="269" t="s">
        <v>1</v>
      </c>
      <c r="I559" s="271"/>
      <c r="J559" s="267"/>
      <c r="K559" s="267"/>
      <c r="L559" s="272"/>
      <c r="M559" s="273"/>
      <c r="N559" s="274"/>
      <c r="O559" s="274"/>
      <c r="P559" s="274"/>
      <c r="Q559" s="274"/>
      <c r="R559" s="274"/>
      <c r="S559" s="274"/>
      <c r="T559" s="275"/>
      <c r="AT559" s="276" t="s">
        <v>199</v>
      </c>
      <c r="AU559" s="276" t="s">
        <v>85</v>
      </c>
      <c r="AV559" s="12" t="s">
        <v>83</v>
      </c>
      <c r="AW559" s="12" t="s">
        <v>31</v>
      </c>
      <c r="AX559" s="12" t="s">
        <v>76</v>
      </c>
      <c r="AY559" s="276" t="s">
        <v>190</v>
      </c>
    </row>
    <row r="560" spans="2:51" s="13" customFormat="1" ht="12">
      <c r="B560" s="277"/>
      <c r="C560" s="278"/>
      <c r="D560" s="268" t="s">
        <v>199</v>
      </c>
      <c r="E560" s="279" t="s">
        <v>1</v>
      </c>
      <c r="F560" s="280" t="s">
        <v>430</v>
      </c>
      <c r="G560" s="278"/>
      <c r="H560" s="281">
        <v>40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AT560" s="287" t="s">
        <v>199</v>
      </c>
      <c r="AU560" s="287" t="s">
        <v>85</v>
      </c>
      <c r="AV560" s="13" t="s">
        <v>85</v>
      </c>
      <c r="AW560" s="13" t="s">
        <v>31</v>
      </c>
      <c r="AX560" s="13" t="s">
        <v>76</v>
      </c>
      <c r="AY560" s="287" t="s">
        <v>190</v>
      </c>
    </row>
    <row r="561" spans="2:51" s="14" customFormat="1" ht="12">
      <c r="B561" s="288"/>
      <c r="C561" s="289"/>
      <c r="D561" s="268" t="s">
        <v>199</v>
      </c>
      <c r="E561" s="290" t="s">
        <v>1</v>
      </c>
      <c r="F561" s="291" t="s">
        <v>205</v>
      </c>
      <c r="G561" s="289"/>
      <c r="H561" s="292">
        <v>40</v>
      </c>
      <c r="I561" s="293"/>
      <c r="J561" s="289"/>
      <c r="K561" s="289"/>
      <c r="L561" s="294"/>
      <c r="M561" s="295"/>
      <c r="N561" s="296"/>
      <c r="O561" s="296"/>
      <c r="P561" s="296"/>
      <c r="Q561" s="296"/>
      <c r="R561" s="296"/>
      <c r="S561" s="296"/>
      <c r="T561" s="297"/>
      <c r="AT561" s="298" t="s">
        <v>199</v>
      </c>
      <c r="AU561" s="298" t="s">
        <v>85</v>
      </c>
      <c r="AV561" s="14" t="s">
        <v>197</v>
      </c>
      <c r="AW561" s="14" t="s">
        <v>31</v>
      </c>
      <c r="AX561" s="14" t="s">
        <v>83</v>
      </c>
      <c r="AY561" s="298" t="s">
        <v>190</v>
      </c>
    </row>
    <row r="562" spans="2:65" s="1" customFormat="1" ht="24" customHeight="1">
      <c r="B562" s="40"/>
      <c r="C562" s="254" t="s">
        <v>1004</v>
      </c>
      <c r="D562" s="254" t="s">
        <v>193</v>
      </c>
      <c r="E562" s="255" t="s">
        <v>1533</v>
      </c>
      <c r="F562" s="256" t="s">
        <v>1534</v>
      </c>
      <c r="G562" s="257" t="s">
        <v>267</v>
      </c>
      <c r="H562" s="258">
        <v>13</v>
      </c>
      <c r="I562" s="259"/>
      <c r="J562" s="260">
        <f>ROUND(I562*H562,2)</f>
        <v>0</v>
      </c>
      <c r="K562" s="256" t="s">
        <v>1</v>
      </c>
      <c r="L562" s="42"/>
      <c r="M562" s="261" t="s">
        <v>1</v>
      </c>
      <c r="N562" s="262" t="s">
        <v>41</v>
      </c>
      <c r="O562" s="88"/>
      <c r="P562" s="263">
        <f>O562*H562</f>
        <v>0</v>
      </c>
      <c r="Q562" s="263">
        <v>0</v>
      </c>
      <c r="R562" s="263">
        <f>Q562*H562</f>
        <v>0</v>
      </c>
      <c r="S562" s="263">
        <v>0</v>
      </c>
      <c r="T562" s="264">
        <f>S562*H562</f>
        <v>0</v>
      </c>
      <c r="AR562" s="265" t="s">
        <v>301</v>
      </c>
      <c r="AT562" s="265" t="s">
        <v>193</v>
      </c>
      <c r="AU562" s="265" t="s">
        <v>85</v>
      </c>
      <c r="AY562" s="17" t="s">
        <v>190</v>
      </c>
      <c r="BE562" s="149">
        <f>IF(N562="základní",J562,0)</f>
        <v>0</v>
      </c>
      <c r="BF562" s="149">
        <f>IF(N562="snížená",J562,0)</f>
        <v>0</v>
      </c>
      <c r="BG562" s="149">
        <f>IF(N562="zákl. přenesená",J562,0)</f>
        <v>0</v>
      </c>
      <c r="BH562" s="149">
        <f>IF(N562="sníž. přenesená",J562,0)</f>
        <v>0</v>
      </c>
      <c r="BI562" s="149">
        <f>IF(N562="nulová",J562,0)</f>
        <v>0</v>
      </c>
      <c r="BJ562" s="17" t="s">
        <v>83</v>
      </c>
      <c r="BK562" s="149">
        <f>ROUND(I562*H562,2)</f>
        <v>0</v>
      </c>
      <c r="BL562" s="17" t="s">
        <v>301</v>
      </c>
      <c r="BM562" s="265" t="s">
        <v>1535</v>
      </c>
    </row>
    <row r="563" spans="2:65" s="1" customFormat="1" ht="16.5" customHeight="1">
      <c r="B563" s="40"/>
      <c r="C563" s="299" t="s">
        <v>1008</v>
      </c>
      <c r="D563" s="299" t="s">
        <v>206</v>
      </c>
      <c r="E563" s="300" t="s">
        <v>1536</v>
      </c>
      <c r="F563" s="301" t="s">
        <v>1537</v>
      </c>
      <c r="G563" s="302" t="s">
        <v>267</v>
      </c>
      <c r="H563" s="303">
        <v>13</v>
      </c>
      <c r="I563" s="304"/>
      <c r="J563" s="305">
        <f>ROUND(I563*H563,2)</f>
        <v>0</v>
      </c>
      <c r="K563" s="301" t="s">
        <v>1</v>
      </c>
      <c r="L563" s="306"/>
      <c r="M563" s="307" t="s">
        <v>1</v>
      </c>
      <c r="N563" s="308" t="s">
        <v>41</v>
      </c>
      <c r="O563" s="88"/>
      <c r="P563" s="263">
        <f>O563*H563</f>
        <v>0</v>
      </c>
      <c r="Q563" s="263">
        <v>0</v>
      </c>
      <c r="R563" s="263">
        <f>Q563*H563</f>
        <v>0</v>
      </c>
      <c r="S563" s="263">
        <v>0</v>
      </c>
      <c r="T563" s="264">
        <f>S563*H563</f>
        <v>0</v>
      </c>
      <c r="AR563" s="265" t="s">
        <v>362</v>
      </c>
      <c r="AT563" s="265" t="s">
        <v>206</v>
      </c>
      <c r="AU563" s="265" t="s">
        <v>85</v>
      </c>
      <c r="AY563" s="17" t="s">
        <v>190</v>
      </c>
      <c r="BE563" s="149">
        <f>IF(N563="základní",J563,0)</f>
        <v>0</v>
      </c>
      <c r="BF563" s="149">
        <f>IF(N563="snížená",J563,0)</f>
        <v>0</v>
      </c>
      <c r="BG563" s="149">
        <f>IF(N563="zákl. přenesená",J563,0)</f>
        <v>0</v>
      </c>
      <c r="BH563" s="149">
        <f>IF(N563="sníž. přenesená",J563,0)</f>
        <v>0</v>
      </c>
      <c r="BI563" s="149">
        <f>IF(N563="nulová",J563,0)</f>
        <v>0</v>
      </c>
      <c r="BJ563" s="17" t="s">
        <v>83</v>
      </c>
      <c r="BK563" s="149">
        <f>ROUND(I563*H563,2)</f>
        <v>0</v>
      </c>
      <c r="BL563" s="17" t="s">
        <v>301</v>
      </c>
      <c r="BM563" s="265" t="s">
        <v>1538</v>
      </c>
    </row>
    <row r="564" spans="2:65" s="1" customFormat="1" ht="24" customHeight="1">
      <c r="B564" s="40"/>
      <c r="C564" s="254" t="s">
        <v>1012</v>
      </c>
      <c r="D564" s="254" t="s">
        <v>193</v>
      </c>
      <c r="E564" s="255" t="s">
        <v>1539</v>
      </c>
      <c r="F564" s="256" t="s">
        <v>1540</v>
      </c>
      <c r="G564" s="257" t="s">
        <v>267</v>
      </c>
      <c r="H564" s="258">
        <v>15</v>
      </c>
      <c r="I564" s="259"/>
      <c r="J564" s="260">
        <f>ROUND(I564*H564,2)</f>
        <v>0</v>
      </c>
      <c r="K564" s="256" t="s">
        <v>1</v>
      </c>
      <c r="L564" s="42"/>
      <c r="M564" s="261" t="s">
        <v>1</v>
      </c>
      <c r="N564" s="262" t="s">
        <v>41</v>
      </c>
      <c r="O564" s="88"/>
      <c r="P564" s="263">
        <f>O564*H564</f>
        <v>0</v>
      </c>
      <c r="Q564" s="263">
        <v>0</v>
      </c>
      <c r="R564" s="263">
        <f>Q564*H564</f>
        <v>0</v>
      </c>
      <c r="S564" s="263">
        <v>0</v>
      </c>
      <c r="T564" s="264">
        <f>S564*H564</f>
        <v>0</v>
      </c>
      <c r="AR564" s="265" t="s">
        <v>301</v>
      </c>
      <c r="AT564" s="265" t="s">
        <v>193</v>
      </c>
      <c r="AU564" s="265" t="s">
        <v>85</v>
      </c>
      <c r="AY564" s="17" t="s">
        <v>190</v>
      </c>
      <c r="BE564" s="149">
        <f>IF(N564="základní",J564,0)</f>
        <v>0</v>
      </c>
      <c r="BF564" s="149">
        <f>IF(N564="snížená",J564,0)</f>
        <v>0</v>
      </c>
      <c r="BG564" s="149">
        <f>IF(N564="zákl. přenesená",J564,0)</f>
        <v>0</v>
      </c>
      <c r="BH564" s="149">
        <f>IF(N564="sníž. přenesená",J564,0)</f>
        <v>0</v>
      </c>
      <c r="BI564" s="149">
        <f>IF(N564="nulová",J564,0)</f>
        <v>0</v>
      </c>
      <c r="BJ564" s="17" t="s">
        <v>83</v>
      </c>
      <c r="BK564" s="149">
        <f>ROUND(I564*H564,2)</f>
        <v>0</v>
      </c>
      <c r="BL564" s="17" t="s">
        <v>301</v>
      </c>
      <c r="BM564" s="265" t="s">
        <v>1541</v>
      </c>
    </row>
    <row r="565" spans="2:65" s="1" customFormat="1" ht="24" customHeight="1">
      <c r="B565" s="40"/>
      <c r="C565" s="299" t="s">
        <v>1016</v>
      </c>
      <c r="D565" s="299" t="s">
        <v>206</v>
      </c>
      <c r="E565" s="300" t="s">
        <v>1542</v>
      </c>
      <c r="F565" s="301" t="s">
        <v>1543</v>
      </c>
      <c r="G565" s="302" t="s">
        <v>267</v>
      </c>
      <c r="H565" s="303">
        <v>15</v>
      </c>
      <c r="I565" s="304"/>
      <c r="J565" s="305">
        <f>ROUND(I565*H565,2)</f>
        <v>0</v>
      </c>
      <c r="K565" s="301" t="s">
        <v>1</v>
      </c>
      <c r="L565" s="306"/>
      <c r="M565" s="307" t="s">
        <v>1</v>
      </c>
      <c r="N565" s="308" t="s">
        <v>41</v>
      </c>
      <c r="O565" s="88"/>
      <c r="P565" s="263">
        <f>O565*H565</f>
        <v>0</v>
      </c>
      <c r="Q565" s="263">
        <v>0</v>
      </c>
      <c r="R565" s="263">
        <f>Q565*H565</f>
        <v>0</v>
      </c>
      <c r="S565" s="263">
        <v>0</v>
      </c>
      <c r="T565" s="264">
        <f>S565*H565</f>
        <v>0</v>
      </c>
      <c r="AR565" s="265" t="s">
        <v>362</v>
      </c>
      <c r="AT565" s="265" t="s">
        <v>206</v>
      </c>
      <c r="AU565" s="265" t="s">
        <v>85</v>
      </c>
      <c r="AY565" s="17" t="s">
        <v>190</v>
      </c>
      <c r="BE565" s="149">
        <f>IF(N565="základní",J565,0)</f>
        <v>0</v>
      </c>
      <c r="BF565" s="149">
        <f>IF(N565="snížená",J565,0)</f>
        <v>0</v>
      </c>
      <c r="BG565" s="149">
        <f>IF(N565="zákl. přenesená",J565,0)</f>
        <v>0</v>
      </c>
      <c r="BH565" s="149">
        <f>IF(N565="sníž. přenesená",J565,0)</f>
        <v>0</v>
      </c>
      <c r="BI565" s="149">
        <f>IF(N565="nulová",J565,0)</f>
        <v>0</v>
      </c>
      <c r="BJ565" s="17" t="s">
        <v>83</v>
      </c>
      <c r="BK565" s="149">
        <f>ROUND(I565*H565,2)</f>
        <v>0</v>
      </c>
      <c r="BL565" s="17" t="s">
        <v>301</v>
      </c>
      <c r="BM565" s="265" t="s">
        <v>1544</v>
      </c>
    </row>
    <row r="566" spans="2:65" s="1" customFormat="1" ht="24" customHeight="1">
      <c r="B566" s="40"/>
      <c r="C566" s="254" t="s">
        <v>1020</v>
      </c>
      <c r="D566" s="254" t="s">
        <v>193</v>
      </c>
      <c r="E566" s="255" t="s">
        <v>1545</v>
      </c>
      <c r="F566" s="256" t="s">
        <v>1546</v>
      </c>
      <c r="G566" s="257" t="s">
        <v>267</v>
      </c>
      <c r="H566" s="258">
        <v>10</v>
      </c>
      <c r="I566" s="259"/>
      <c r="J566" s="260">
        <f>ROUND(I566*H566,2)</f>
        <v>0</v>
      </c>
      <c r="K566" s="256" t="s">
        <v>1</v>
      </c>
      <c r="L566" s="42"/>
      <c r="M566" s="261" t="s">
        <v>1</v>
      </c>
      <c r="N566" s="262" t="s">
        <v>41</v>
      </c>
      <c r="O566" s="88"/>
      <c r="P566" s="263">
        <f>O566*H566</f>
        <v>0</v>
      </c>
      <c r="Q566" s="263">
        <v>0</v>
      </c>
      <c r="R566" s="263">
        <f>Q566*H566</f>
        <v>0</v>
      </c>
      <c r="S566" s="263">
        <v>0</v>
      </c>
      <c r="T566" s="264">
        <f>S566*H566</f>
        <v>0</v>
      </c>
      <c r="AR566" s="265" t="s">
        <v>301</v>
      </c>
      <c r="AT566" s="265" t="s">
        <v>193</v>
      </c>
      <c r="AU566" s="265" t="s">
        <v>85</v>
      </c>
      <c r="AY566" s="17" t="s">
        <v>190</v>
      </c>
      <c r="BE566" s="149">
        <f>IF(N566="základní",J566,0)</f>
        <v>0</v>
      </c>
      <c r="BF566" s="149">
        <f>IF(N566="snížená",J566,0)</f>
        <v>0</v>
      </c>
      <c r="BG566" s="149">
        <f>IF(N566="zákl. přenesená",J566,0)</f>
        <v>0</v>
      </c>
      <c r="BH566" s="149">
        <f>IF(N566="sníž. přenesená",J566,0)</f>
        <v>0</v>
      </c>
      <c r="BI566" s="149">
        <f>IF(N566="nulová",J566,0)</f>
        <v>0</v>
      </c>
      <c r="BJ566" s="17" t="s">
        <v>83</v>
      </c>
      <c r="BK566" s="149">
        <f>ROUND(I566*H566,2)</f>
        <v>0</v>
      </c>
      <c r="BL566" s="17" t="s">
        <v>301</v>
      </c>
      <c r="BM566" s="265" t="s">
        <v>1547</v>
      </c>
    </row>
    <row r="567" spans="2:51" s="12" customFormat="1" ht="12">
      <c r="B567" s="266"/>
      <c r="C567" s="267"/>
      <c r="D567" s="268" t="s">
        <v>199</v>
      </c>
      <c r="E567" s="269" t="s">
        <v>1</v>
      </c>
      <c r="F567" s="270" t="s">
        <v>1548</v>
      </c>
      <c r="G567" s="267"/>
      <c r="H567" s="269" t="s">
        <v>1</v>
      </c>
      <c r="I567" s="271"/>
      <c r="J567" s="267"/>
      <c r="K567" s="267"/>
      <c r="L567" s="272"/>
      <c r="M567" s="273"/>
      <c r="N567" s="274"/>
      <c r="O567" s="274"/>
      <c r="P567" s="274"/>
      <c r="Q567" s="274"/>
      <c r="R567" s="274"/>
      <c r="S567" s="274"/>
      <c r="T567" s="275"/>
      <c r="AT567" s="276" t="s">
        <v>199</v>
      </c>
      <c r="AU567" s="276" t="s">
        <v>85</v>
      </c>
      <c r="AV567" s="12" t="s">
        <v>83</v>
      </c>
      <c r="AW567" s="12" t="s">
        <v>31</v>
      </c>
      <c r="AX567" s="12" t="s">
        <v>76</v>
      </c>
      <c r="AY567" s="276" t="s">
        <v>190</v>
      </c>
    </row>
    <row r="568" spans="2:51" s="13" customFormat="1" ht="12">
      <c r="B568" s="277"/>
      <c r="C568" s="278"/>
      <c r="D568" s="268" t="s">
        <v>199</v>
      </c>
      <c r="E568" s="279" t="s">
        <v>1</v>
      </c>
      <c r="F568" s="280" t="s">
        <v>83</v>
      </c>
      <c r="G568" s="278"/>
      <c r="H568" s="281">
        <v>1</v>
      </c>
      <c r="I568" s="282"/>
      <c r="J568" s="278"/>
      <c r="K568" s="278"/>
      <c r="L568" s="283"/>
      <c r="M568" s="284"/>
      <c r="N568" s="285"/>
      <c r="O568" s="285"/>
      <c r="P568" s="285"/>
      <c r="Q568" s="285"/>
      <c r="R568" s="285"/>
      <c r="S568" s="285"/>
      <c r="T568" s="286"/>
      <c r="AT568" s="287" t="s">
        <v>199</v>
      </c>
      <c r="AU568" s="287" t="s">
        <v>85</v>
      </c>
      <c r="AV568" s="13" t="s">
        <v>85</v>
      </c>
      <c r="AW568" s="13" t="s">
        <v>31</v>
      </c>
      <c r="AX568" s="13" t="s">
        <v>76</v>
      </c>
      <c r="AY568" s="287" t="s">
        <v>190</v>
      </c>
    </row>
    <row r="569" spans="2:51" s="13" customFormat="1" ht="12">
      <c r="B569" s="277"/>
      <c r="C569" s="278"/>
      <c r="D569" s="268" t="s">
        <v>199</v>
      </c>
      <c r="E569" s="279" t="s">
        <v>1</v>
      </c>
      <c r="F569" s="280" t="s">
        <v>1549</v>
      </c>
      <c r="G569" s="278"/>
      <c r="H569" s="281">
        <v>10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AT569" s="287" t="s">
        <v>199</v>
      </c>
      <c r="AU569" s="287" t="s">
        <v>85</v>
      </c>
      <c r="AV569" s="13" t="s">
        <v>85</v>
      </c>
      <c r="AW569" s="13" t="s">
        <v>31</v>
      </c>
      <c r="AX569" s="13" t="s">
        <v>76</v>
      </c>
      <c r="AY569" s="287" t="s">
        <v>190</v>
      </c>
    </row>
    <row r="570" spans="2:51" s="13" customFormat="1" ht="12">
      <c r="B570" s="277"/>
      <c r="C570" s="278"/>
      <c r="D570" s="268" t="s">
        <v>199</v>
      </c>
      <c r="E570" s="279" t="s">
        <v>1</v>
      </c>
      <c r="F570" s="280" t="s">
        <v>83</v>
      </c>
      <c r="G570" s="278"/>
      <c r="H570" s="281">
        <v>1</v>
      </c>
      <c r="I570" s="282"/>
      <c r="J570" s="278"/>
      <c r="K570" s="278"/>
      <c r="L570" s="283"/>
      <c r="M570" s="284"/>
      <c r="N570" s="285"/>
      <c r="O570" s="285"/>
      <c r="P570" s="285"/>
      <c r="Q570" s="285"/>
      <c r="R570" s="285"/>
      <c r="S570" s="285"/>
      <c r="T570" s="286"/>
      <c r="AT570" s="287" t="s">
        <v>199</v>
      </c>
      <c r="AU570" s="287" t="s">
        <v>85</v>
      </c>
      <c r="AV570" s="13" t="s">
        <v>85</v>
      </c>
      <c r="AW570" s="13" t="s">
        <v>31</v>
      </c>
      <c r="AX570" s="13" t="s">
        <v>76</v>
      </c>
      <c r="AY570" s="287" t="s">
        <v>190</v>
      </c>
    </row>
    <row r="571" spans="2:51" s="13" customFormat="1" ht="12">
      <c r="B571" s="277"/>
      <c r="C571" s="278"/>
      <c r="D571" s="268" t="s">
        <v>199</v>
      </c>
      <c r="E571" s="279" t="s">
        <v>1</v>
      </c>
      <c r="F571" s="280" t="s">
        <v>83</v>
      </c>
      <c r="G571" s="278"/>
      <c r="H571" s="281">
        <v>1</v>
      </c>
      <c r="I571" s="282"/>
      <c r="J571" s="278"/>
      <c r="K571" s="278"/>
      <c r="L571" s="283"/>
      <c r="M571" s="284"/>
      <c r="N571" s="285"/>
      <c r="O571" s="285"/>
      <c r="P571" s="285"/>
      <c r="Q571" s="285"/>
      <c r="R571" s="285"/>
      <c r="S571" s="285"/>
      <c r="T571" s="286"/>
      <c r="AT571" s="287" t="s">
        <v>199</v>
      </c>
      <c r="AU571" s="287" t="s">
        <v>85</v>
      </c>
      <c r="AV571" s="13" t="s">
        <v>85</v>
      </c>
      <c r="AW571" s="13" t="s">
        <v>31</v>
      </c>
      <c r="AX571" s="13" t="s">
        <v>76</v>
      </c>
      <c r="AY571" s="287" t="s">
        <v>190</v>
      </c>
    </row>
    <row r="572" spans="2:51" s="15" customFormat="1" ht="12">
      <c r="B572" s="309"/>
      <c r="C572" s="310"/>
      <c r="D572" s="268" t="s">
        <v>199</v>
      </c>
      <c r="E572" s="311" t="s">
        <v>1</v>
      </c>
      <c r="F572" s="312" t="s">
        <v>247</v>
      </c>
      <c r="G572" s="310"/>
      <c r="H572" s="313">
        <v>13</v>
      </c>
      <c r="I572" s="314"/>
      <c r="J572" s="310"/>
      <c r="K572" s="310"/>
      <c r="L572" s="315"/>
      <c r="M572" s="316"/>
      <c r="N572" s="317"/>
      <c r="O572" s="317"/>
      <c r="P572" s="317"/>
      <c r="Q572" s="317"/>
      <c r="R572" s="317"/>
      <c r="S572" s="317"/>
      <c r="T572" s="318"/>
      <c r="AT572" s="319" t="s">
        <v>199</v>
      </c>
      <c r="AU572" s="319" t="s">
        <v>85</v>
      </c>
      <c r="AV572" s="15" t="s">
        <v>120</v>
      </c>
      <c r="AW572" s="15" t="s">
        <v>31</v>
      </c>
      <c r="AX572" s="15" t="s">
        <v>76</v>
      </c>
      <c r="AY572" s="319" t="s">
        <v>190</v>
      </c>
    </row>
    <row r="573" spans="2:51" s="12" customFormat="1" ht="12">
      <c r="B573" s="266"/>
      <c r="C573" s="267"/>
      <c r="D573" s="268" t="s">
        <v>199</v>
      </c>
      <c r="E573" s="269" t="s">
        <v>1</v>
      </c>
      <c r="F573" s="270" t="s">
        <v>1550</v>
      </c>
      <c r="G573" s="267"/>
      <c r="H573" s="269" t="s">
        <v>1</v>
      </c>
      <c r="I573" s="271"/>
      <c r="J573" s="267"/>
      <c r="K573" s="267"/>
      <c r="L573" s="272"/>
      <c r="M573" s="273"/>
      <c r="N573" s="274"/>
      <c r="O573" s="274"/>
      <c r="P573" s="274"/>
      <c r="Q573" s="274"/>
      <c r="R573" s="274"/>
      <c r="S573" s="274"/>
      <c r="T573" s="275"/>
      <c r="AT573" s="276" t="s">
        <v>199</v>
      </c>
      <c r="AU573" s="276" t="s">
        <v>85</v>
      </c>
      <c r="AV573" s="12" t="s">
        <v>83</v>
      </c>
      <c r="AW573" s="12" t="s">
        <v>31</v>
      </c>
      <c r="AX573" s="12" t="s">
        <v>76</v>
      </c>
      <c r="AY573" s="276" t="s">
        <v>190</v>
      </c>
    </row>
    <row r="574" spans="2:51" s="13" customFormat="1" ht="12">
      <c r="B574" s="277"/>
      <c r="C574" s="278"/>
      <c r="D574" s="268" t="s">
        <v>199</v>
      </c>
      <c r="E574" s="279" t="s">
        <v>1</v>
      </c>
      <c r="F574" s="280" t="s">
        <v>1551</v>
      </c>
      <c r="G574" s="278"/>
      <c r="H574" s="281">
        <v>-3</v>
      </c>
      <c r="I574" s="282"/>
      <c r="J574" s="278"/>
      <c r="K574" s="278"/>
      <c r="L574" s="283"/>
      <c r="M574" s="284"/>
      <c r="N574" s="285"/>
      <c r="O574" s="285"/>
      <c r="P574" s="285"/>
      <c r="Q574" s="285"/>
      <c r="R574" s="285"/>
      <c r="S574" s="285"/>
      <c r="T574" s="286"/>
      <c r="AT574" s="287" t="s">
        <v>199</v>
      </c>
      <c r="AU574" s="287" t="s">
        <v>85</v>
      </c>
      <c r="AV574" s="13" t="s">
        <v>85</v>
      </c>
      <c r="AW574" s="13" t="s">
        <v>31</v>
      </c>
      <c r="AX574" s="13" t="s">
        <v>76</v>
      </c>
      <c r="AY574" s="287" t="s">
        <v>190</v>
      </c>
    </row>
    <row r="575" spans="2:51" s="14" customFormat="1" ht="12">
      <c r="B575" s="288"/>
      <c r="C575" s="289"/>
      <c r="D575" s="268" t="s">
        <v>199</v>
      </c>
      <c r="E575" s="290" t="s">
        <v>1</v>
      </c>
      <c r="F575" s="291" t="s">
        <v>205</v>
      </c>
      <c r="G575" s="289"/>
      <c r="H575" s="292">
        <v>10</v>
      </c>
      <c r="I575" s="293"/>
      <c r="J575" s="289"/>
      <c r="K575" s="289"/>
      <c r="L575" s="294"/>
      <c r="M575" s="295"/>
      <c r="N575" s="296"/>
      <c r="O575" s="296"/>
      <c r="P575" s="296"/>
      <c r="Q575" s="296"/>
      <c r="R575" s="296"/>
      <c r="S575" s="296"/>
      <c r="T575" s="297"/>
      <c r="AT575" s="298" t="s">
        <v>199</v>
      </c>
      <c r="AU575" s="298" t="s">
        <v>85</v>
      </c>
      <c r="AV575" s="14" t="s">
        <v>197</v>
      </c>
      <c r="AW575" s="14" t="s">
        <v>31</v>
      </c>
      <c r="AX575" s="14" t="s">
        <v>83</v>
      </c>
      <c r="AY575" s="298" t="s">
        <v>190</v>
      </c>
    </row>
    <row r="576" spans="2:65" s="1" customFormat="1" ht="24" customHeight="1">
      <c r="B576" s="40"/>
      <c r="C576" s="299" t="s">
        <v>1024</v>
      </c>
      <c r="D576" s="299" t="s">
        <v>206</v>
      </c>
      <c r="E576" s="300" t="s">
        <v>1552</v>
      </c>
      <c r="F576" s="301" t="s">
        <v>1553</v>
      </c>
      <c r="G576" s="302" t="s">
        <v>267</v>
      </c>
      <c r="H576" s="303">
        <v>1</v>
      </c>
      <c r="I576" s="304"/>
      <c r="J576" s="305">
        <f>ROUND(I576*H576,2)</f>
        <v>0</v>
      </c>
      <c r="K576" s="301" t="s">
        <v>1</v>
      </c>
      <c r="L576" s="306"/>
      <c r="M576" s="307" t="s">
        <v>1</v>
      </c>
      <c r="N576" s="308" t="s">
        <v>41</v>
      </c>
      <c r="O576" s="88"/>
      <c r="P576" s="263">
        <f>O576*H576</f>
        <v>0</v>
      </c>
      <c r="Q576" s="263">
        <v>0</v>
      </c>
      <c r="R576" s="263">
        <f>Q576*H576</f>
        <v>0</v>
      </c>
      <c r="S576" s="263">
        <v>0</v>
      </c>
      <c r="T576" s="264">
        <f>S576*H576</f>
        <v>0</v>
      </c>
      <c r="AR576" s="265" t="s">
        <v>362</v>
      </c>
      <c r="AT576" s="265" t="s">
        <v>206</v>
      </c>
      <c r="AU576" s="265" t="s">
        <v>85</v>
      </c>
      <c r="AY576" s="17" t="s">
        <v>190</v>
      </c>
      <c r="BE576" s="149">
        <f>IF(N576="základní",J576,0)</f>
        <v>0</v>
      </c>
      <c r="BF576" s="149">
        <f>IF(N576="snížená",J576,0)</f>
        <v>0</v>
      </c>
      <c r="BG576" s="149">
        <f>IF(N576="zákl. přenesená",J576,0)</f>
        <v>0</v>
      </c>
      <c r="BH576" s="149">
        <f>IF(N576="sníž. přenesená",J576,0)</f>
        <v>0</v>
      </c>
      <c r="BI576" s="149">
        <f>IF(N576="nulová",J576,0)</f>
        <v>0</v>
      </c>
      <c r="BJ576" s="17" t="s">
        <v>83</v>
      </c>
      <c r="BK576" s="149">
        <f>ROUND(I576*H576,2)</f>
        <v>0</v>
      </c>
      <c r="BL576" s="17" t="s">
        <v>301</v>
      </c>
      <c r="BM576" s="265" t="s">
        <v>1554</v>
      </c>
    </row>
    <row r="577" spans="2:65" s="1" customFormat="1" ht="24" customHeight="1">
      <c r="B577" s="40"/>
      <c r="C577" s="299" t="s">
        <v>1028</v>
      </c>
      <c r="D577" s="299" t="s">
        <v>206</v>
      </c>
      <c r="E577" s="300" t="s">
        <v>1555</v>
      </c>
      <c r="F577" s="301" t="s">
        <v>1306</v>
      </c>
      <c r="G577" s="302" t="s">
        <v>267</v>
      </c>
      <c r="H577" s="303">
        <v>8</v>
      </c>
      <c r="I577" s="304"/>
      <c r="J577" s="305">
        <f>ROUND(I577*H577,2)</f>
        <v>0</v>
      </c>
      <c r="K577" s="301" t="s">
        <v>1</v>
      </c>
      <c r="L577" s="306"/>
      <c r="M577" s="307" t="s">
        <v>1</v>
      </c>
      <c r="N577" s="308" t="s">
        <v>41</v>
      </c>
      <c r="O577" s="88"/>
      <c r="P577" s="263">
        <f>O577*H577</f>
        <v>0</v>
      </c>
      <c r="Q577" s="263">
        <v>0</v>
      </c>
      <c r="R577" s="263">
        <f>Q577*H577</f>
        <v>0</v>
      </c>
      <c r="S577" s="263">
        <v>0</v>
      </c>
      <c r="T577" s="264">
        <f>S577*H577</f>
        <v>0</v>
      </c>
      <c r="AR577" s="265" t="s">
        <v>362</v>
      </c>
      <c r="AT577" s="265" t="s">
        <v>206</v>
      </c>
      <c r="AU577" s="265" t="s">
        <v>85</v>
      </c>
      <c r="AY577" s="17" t="s">
        <v>190</v>
      </c>
      <c r="BE577" s="149">
        <f>IF(N577="základní",J577,0)</f>
        <v>0</v>
      </c>
      <c r="BF577" s="149">
        <f>IF(N577="snížená",J577,0)</f>
        <v>0</v>
      </c>
      <c r="BG577" s="149">
        <f>IF(N577="zákl. přenesená",J577,0)</f>
        <v>0</v>
      </c>
      <c r="BH577" s="149">
        <f>IF(N577="sníž. přenesená",J577,0)</f>
        <v>0</v>
      </c>
      <c r="BI577" s="149">
        <f>IF(N577="nulová",J577,0)</f>
        <v>0</v>
      </c>
      <c r="BJ577" s="17" t="s">
        <v>83</v>
      </c>
      <c r="BK577" s="149">
        <f>ROUND(I577*H577,2)</f>
        <v>0</v>
      </c>
      <c r="BL577" s="17" t="s">
        <v>301</v>
      </c>
      <c r="BM577" s="265" t="s">
        <v>1556</v>
      </c>
    </row>
    <row r="578" spans="2:51" s="13" customFormat="1" ht="12">
      <c r="B578" s="277"/>
      <c r="C578" s="278"/>
      <c r="D578" s="268" t="s">
        <v>199</v>
      </c>
      <c r="E578" s="279" t="s">
        <v>1</v>
      </c>
      <c r="F578" s="280" t="s">
        <v>270</v>
      </c>
      <c r="G578" s="278"/>
      <c r="H578" s="281">
        <v>11</v>
      </c>
      <c r="I578" s="282"/>
      <c r="J578" s="278"/>
      <c r="K578" s="278"/>
      <c r="L578" s="283"/>
      <c r="M578" s="284"/>
      <c r="N578" s="285"/>
      <c r="O578" s="285"/>
      <c r="P578" s="285"/>
      <c r="Q578" s="285"/>
      <c r="R578" s="285"/>
      <c r="S578" s="285"/>
      <c r="T578" s="286"/>
      <c r="AT578" s="287" t="s">
        <v>199</v>
      </c>
      <c r="AU578" s="287" t="s">
        <v>85</v>
      </c>
      <c r="AV578" s="13" t="s">
        <v>85</v>
      </c>
      <c r="AW578" s="13" t="s">
        <v>31</v>
      </c>
      <c r="AX578" s="13" t="s">
        <v>76</v>
      </c>
      <c r="AY578" s="287" t="s">
        <v>190</v>
      </c>
    </row>
    <row r="579" spans="2:51" s="12" customFormat="1" ht="12">
      <c r="B579" s="266"/>
      <c r="C579" s="267"/>
      <c r="D579" s="268" t="s">
        <v>199</v>
      </c>
      <c r="E579" s="269" t="s">
        <v>1</v>
      </c>
      <c r="F579" s="270" t="s">
        <v>1550</v>
      </c>
      <c r="G579" s="267"/>
      <c r="H579" s="269" t="s">
        <v>1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AT579" s="276" t="s">
        <v>199</v>
      </c>
      <c r="AU579" s="276" t="s">
        <v>85</v>
      </c>
      <c r="AV579" s="12" t="s">
        <v>83</v>
      </c>
      <c r="AW579" s="12" t="s">
        <v>31</v>
      </c>
      <c r="AX579" s="12" t="s">
        <v>76</v>
      </c>
      <c r="AY579" s="276" t="s">
        <v>190</v>
      </c>
    </row>
    <row r="580" spans="2:51" s="13" customFormat="1" ht="12">
      <c r="B580" s="277"/>
      <c r="C580" s="278"/>
      <c r="D580" s="268" t="s">
        <v>199</v>
      </c>
      <c r="E580" s="279" t="s">
        <v>1</v>
      </c>
      <c r="F580" s="280" t="s">
        <v>1551</v>
      </c>
      <c r="G580" s="278"/>
      <c r="H580" s="281">
        <v>-3</v>
      </c>
      <c r="I580" s="282"/>
      <c r="J580" s="278"/>
      <c r="K580" s="278"/>
      <c r="L580" s="283"/>
      <c r="M580" s="284"/>
      <c r="N580" s="285"/>
      <c r="O580" s="285"/>
      <c r="P580" s="285"/>
      <c r="Q580" s="285"/>
      <c r="R580" s="285"/>
      <c r="S580" s="285"/>
      <c r="T580" s="286"/>
      <c r="AT580" s="287" t="s">
        <v>199</v>
      </c>
      <c r="AU580" s="287" t="s">
        <v>85</v>
      </c>
      <c r="AV580" s="13" t="s">
        <v>85</v>
      </c>
      <c r="AW580" s="13" t="s">
        <v>31</v>
      </c>
      <c r="AX580" s="13" t="s">
        <v>76</v>
      </c>
      <c r="AY580" s="287" t="s">
        <v>190</v>
      </c>
    </row>
    <row r="581" spans="2:51" s="14" customFormat="1" ht="12">
      <c r="B581" s="288"/>
      <c r="C581" s="289"/>
      <c r="D581" s="268" t="s">
        <v>199</v>
      </c>
      <c r="E581" s="290" t="s">
        <v>1</v>
      </c>
      <c r="F581" s="291" t="s">
        <v>205</v>
      </c>
      <c r="G581" s="289"/>
      <c r="H581" s="292">
        <v>8</v>
      </c>
      <c r="I581" s="293"/>
      <c r="J581" s="289"/>
      <c r="K581" s="289"/>
      <c r="L581" s="294"/>
      <c r="M581" s="295"/>
      <c r="N581" s="296"/>
      <c r="O581" s="296"/>
      <c r="P581" s="296"/>
      <c r="Q581" s="296"/>
      <c r="R581" s="296"/>
      <c r="S581" s="296"/>
      <c r="T581" s="297"/>
      <c r="AT581" s="298" t="s">
        <v>199</v>
      </c>
      <c r="AU581" s="298" t="s">
        <v>85</v>
      </c>
      <c r="AV581" s="14" t="s">
        <v>197</v>
      </c>
      <c r="AW581" s="14" t="s">
        <v>31</v>
      </c>
      <c r="AX581" s="14" t="s">
        <v>83</v>
      </c>
      <c r="AY581" s="298" t="s">
        <v>190</v>
      </c>
    </row>
    <row r="582" spans="2:65" s="1" customFormat="1" ht="24" customHeight="1">
      <c r="B582" s="40"/>
      <c r="C582" s="299" t="s">
        <v>1032</v>
      </c>
      <c r="D582" s="299" t="s">
        <v>206</v>
      </c>
      <c r="E582" s="300" t="s">
        <v>1557</v>
      </c>
      <c r="F582" s="301" t="s">
        <v>1558</v>
      </c>
      <c r="G582" s="302" t="s">
        <v>267</v>
      </c>
      <c r="H582" s="303">
        <v>1</v>
      </c>
      <c r="I582" s="304"/>
      <c r="J582" s="305">
        <f>ROUND(I582*H582,2)</f>
        <v>0</v>
      </c>
      <c r="K582" s="301" t="s">
        <v>1</v>
      </c>
      <c r="L582" s="306"/>
      <c r="M582" s="307" t="s">
        <v>1</v>
      </c>
      <c r="N582" s="308" t="s">
        <v>41</v>
      </c>
      <c r="O582" s="88"/>
      <c r="P582" s="263">
        <f>O582*H582</f>
        <v>0</v>
      </c>
      <c r="Q582" s="263">
        <v>0</v>
      </c>
      <c r="R582" s="263">
        <f>Q582*H582</f>
        <v>0</v>
      </c>
      <c r="S582" s="263">
        <v>0</v>
      </c>
      <c r="T582" s="264">
        <f>S582*H582</f>
        <v>0</v>
      </c>
      <c r="AR582" s="265" t="s">
        <v>362</v>
      </c>
      <c r="AT582" s="265" t="s">
        <v>206</v>
      </c>
      <c r="AU582" s="265" t="s">
        <v>85</v>
      </c>
      <c r="AY582" s="17" t="s">
        <v>190</v>
      </c>
      <c r="BE582" s="149">
        <f>IF(N582="základní",J582,0)</f>
        <v>0</v>
      </c>
      <c r="BF582" s="149">
        <f>IF(N582="snížená",J582,0)</f>
        <v>0</v>
      </c>
      <c r="BG582" s="149">
        <f>IF(N582="zákl. přenesená",J582,0)</f>
        <v>0</v>
      </c>
      <c r="BH582" s="149">
        <f>IF(N582="sníž. přenesená",J582,0)</f>
        <v>0</v>
      </c>
      <c r="BI582" s="149">
        <f>IF(N582="nulová",J582,0)</f>
        <v>0</v>
      </c>
      <c r="BJ582" s="17" t="s">
        <v>83</v>
      </c>
      <c r="BK582" s="149">
        <f>ROUND(I582*H582,2)</f>
        <v>0</v>
      </c>
      <c r="BL582" s="17" t="s">
        <v>301</v>
      </c>
      <c r="BM582" s="265" t="s">
        <v>1559</v>
      </c>
    </row>
    <row r="583" spans="2:65" s="1" customFormat="1" ht="24" customHeight="1">
      <c r="B583" s="40"/>
      <c r="C583" s="254" t="s">
        <v>1036</v>
      </c>
      <c r="D583" s="254" t="s">
        <v>193</v>
      </c>
      <c r="E583" s="255" t="s">
        <v>1560</v>
      </c>
      <c r="F583" s="256" t="s">
        <v>1561</v>
      </c>
      <c r="G583" s="257" t="s">
        <v>267</v>
      </c>
      <c r="H583" s="258">
        <v>2</v>
      </c>
      <c r="I583" s="259"/>
      <c r="J583" s="260">
        <f>ROUND(I583*H583,2)</f>
        <v>0</v>
      </c>
      <c r="K583" s="256" t="s">
        <v>1</v>
      </c>
      <c r="L583" s="42"/>
      <c r="M583" s="261" t="s">
        <v>1</v>
      </c>
      <c r="N583" s="262" t="s">
        <v>41</v>
      </c>
      <c r="O583" s="88"/>
      <c r="P583" s="263">
        <f>O583*H583</f>
        <v>0</v>
      </c>
      <c r="Q583" s="263">
        <v>0</v>
      </c>
      <c r="R583" s="263">
        <f>Q583*H583</f>
        <v>0</v>
      </c>
      <c r="S583" s="263">
        <v>0</v>
      </c>
      <c r="T583" s="264">
        <f>S583*H583</f>
        <v>0</v>
      </c>
      <c r="AR583" s="265" t="s">
        <v>301</v>
      </c>
      <c r="AT583" s="265" t="s">
        <v>193</v>
      </c>
      <c r="AU583" s="265" t="s">
        <v>85</v>
      </c>
      <c r="AY583" s="17" t="s">
        <v>190</v>
      </c>
      <c r="BE583" s="149">
        <f>IF(N583="základní",J583,0)</f>
        <v>0</v>
      </c>
      <c r="BF583" s="149">
        <f>IF(N583="snížená",J583,0)</f>
        <v>0</v>
      </c>
      <c r="BG583" s="149">
        <f>IF(N583="zákl. přenesená",J583,0)</f>
        <v>0</v>
      </c>
      <c r="BH583" s="149">
        <f>IF(N583="sníž. přenesená",J583,0)</f>
        <v>0</v>
      </c>
      <c r="BI583" s="149">
        <f>IF(N583="nulová",J583,0)</f>
        <v>0</v>
      </c>
      <c r="BJ583" s="17" t="s">
        <v>83</v>
      </c>
      <c r="BK583" s="149">
        <f>ROUND(I583*H583,2)</f>
        <v>0</v>
      </c>
      <c r="BL583" s="17" t="s">
        <v>301</v>
      </c>
      <c r="BM583" s="265" t="s">
        <v>1562</v>
      </c>
    </row>
    <row r="584" spans="2:65" s="1" customFormat="1" ht="24" customHeight="1">
      <c r="B584" s="40"/>
      <c r="C584" s="299" t="s">
        <v>1040</v>
      </c>
      <c r="D584" s="299" t="s">
        <v>206</v>
      </c>
      <c r="E584" s="300" t="s">
        <v>1563</v>
      </c>
      <c r="F584" s="301" t="s">
        <v>1564</v>
      </c>
      <c r="G584" s="302" t="s">
        <v>267</v>
      </c>
      <c r="H584" s="303">
        <v>2</v>
      </c>
      <c r="I584" s="304"/>
      <c r="J584" s="305">
        <f>ROUND(I584*H584,2)</f>
        <v>0</v>
      </c>
      <c r="K584" s="301" t="s">
        <v>1</v>
      </c>
      <c r="L584" s="306"/>
      <c r="M584" s="307" t="s">
        <v>1</v>
      </c>
      <c r="N584" s="308" t="s">
        <v>41</v>
      </c>
      <c r="O584" s="88"/>
      <c r="P584" s="263">
        <f>O584*H584</f>
        <v>0</v>
      </c>
      <c r="Q584" s="263">
        <v>0</v>
      </c>
      <c r="R584" s="263">
        <f>Q584*H584</f>
        <v>0</v>
      </c>
      <c r="S584" s="263">
        <v>0</v>
      </c>
      <c r="T584" s="264">
        <f>S584*H584</f>
        <v>0</v>
      </c>
      <c r="AR584" s="265" t="s">
        <v>362</v>
      </c>
      <c r="AT584" s="265" t="s">
        <v>206</v>
      </c>
      <c r="AU584" s="265" t="s">
        <v>85</v>
      </c>
      <c r="AY584" s="17" t="s">
        <v>190</v>
      </c>
      <c r="BE584" s="149">
        <f>IF(N584="základní",J584,0)</f>
        <v>0</v>
      </c>
      <c r="BF584" s="149">
        <f>IF(N584="snížená",J584,0)</f>
        <v>0</v>
      </c>
      <c r="BG584" s="149">
        <f>IF(N584="zákl. přenesená",J584,0)</f>
        <v>0</v>
      </c>
      <c r="BH584" s="149">
        <f>IF(N584="sníž. přenesená",J584,0)</f>
        <v>0</v>
      </c>
      <c r="BI584" s="149">
        <f>IF(N584="nulová",J584,0)</f>
        <v>0</v>
      </c>
      <c r="BJ584" s="17" t="s">
        <v>83</v>
      </c>
      <c r="BK584" s="149">
        <f>ROUND(I584*H584,2)</f>
        <v>0</v>
      </c>
      <c r="BL584" s="17" t="s">
        <v>301</v>
      </c>
      <c r="BM584" s="265" t="s">
        <v>1565</v>
      </c>
    </row>
    <row r="585" spans="2:65" s="1" customFormat="1" ht="24" customHeight="1">
      <c r="B585" s="40"/>
      <c r="C585" s="254" t="s">
        <v>1044</v>
      </c>
      <c r="D585" s="254" t="s">
        <v>193</v>
      </c>
      <c r="E585" s="255" t="s">
        <v>1566</v>
      </c>
      <c r="F585" s="256" t="s">
        <v>1567</v>
      </c>
      <c r="G585" s="257" t="s">
        <v>267</v>
      </c>
      <c r="H585" s="258">
        <v>1</v>
      </c>
      <c r="I585" s="259"/>
      <c r="J585" s="260">
        <f>ROUND(I585*H585,2)</f>
        <v>0</v>
      </c>
      <c r="K585" s="256" t="s">
        <v>1</v>
      </c>
      <c r="L585" s="42"/>
      <c r="M585" s="261" t="s">
        <v>1</v>
      </c>
      <c r="N585" s="262" t="s">
        <v>41</v>
      </c>
      <c r="O585" s="88"/>
      <c r="P585" s="263">
        <f>O585*H585</f>
        <v>0</v>
      </c>
      <c r="Q585" s="263">
        <v>0</v>
      </c>
      <c r="R585" s="263">
        <f>Q585*H585</f>
        <v>0</v>
      </c>
      <c r="S585" s="263">
        <v>0</v>
      </c>
      <c r="T585" s="264">
        <f>S585*H585</f>
        <v>0</v>
      </c>
      <c r="AR585" s="265" t="s">
        <v>301</v>
      </c>
      <c r="AT585" s="265" t="s">
        <v>193</v>
      </c>
      <c r="AU585" s="265" t="s">
        <v>85</v>
      </c>
      <c r="AY585" s="17" t="s">
        <v>190</v>
      </c>
      <c r="BE585" s="149">
        <f>IF(N585="základní",J585,0)</f>
        <v>0</v>
      </c>
      <c r="BF585" s="149">
        <f>IF(N585="snížená",J585,0)</f>
        <v>0</v>
      </c>
      <c r="BG585" s="149">
        <f>IF(N585="zákl. přenesená",J585,0)</f>
        <v>0</v>
      </c>
      <c r="BH585" s="149">
        <f>IF(N585="sníž. přenesená",J585,0)</f>
        <v>0</v>
      </c>
      <c r="BI585" s="149">
        <f>IF(N585="nulová",J585,0)</f>
        <v>0</v>
      </c>
      <c r="BJ585" s="17" t="s">
        <v>83</v>
      </c>
      <c r="BK585" s="149">
        <f>ROUND(I585*H585,2)</f>
        <v>0</v>
      </c>
      <c r="BL585" s="17" t="s">
        <v>301</v>
      </c>
      <c r="BM585" s="265" t="s">
        <v>1568</v>
      </c>
    </row>
    <row r="586" spans="2:51" s="13" customFormat="1" ht="12">
      <c r="B586" s="277"/>
      <c r="C586" s="278"/>
      <c r="D586" s="268" t="s">
        <v>199</v>
      </c>
      <c r="E586" s="279" t="s">
        <v>1</v>
      </c>
      <c r="F586" s="280" t="s">
        <v>83</v>
      </c>
      <c r="G586" s="278"/>
      <c r="H586" s="281">
        <v>1</v>
      </c>
      <c r="I586" s="282"/>
      <c r="J586" s="278"/>
      <c r="K586" s="278"/>
      <c r="L586" s="283"/>
      <c r="M586" s="284"/>
      <c r="N586" s="285"/>
      <c r="O586" s="285"/>
      <c r="P586" s="285"/>
      <c r="Q586" s="285"/>
      <c r="R586" s="285"/>
      <c r="S586" s="285"/>
      <c r="T586" s="286"/>
      <c r="AT586" s="287" t="s">
        <v>199</v>
      </c>
      <c r="AU586" s="287" t="s">
        <v>85</v>
      </c>
      <c r="AV586" s="13" t="s">
        <v>85</v>
      </c>
      <c r="AW586" s="13" t="s">
        <v>31</v>
      </c>
      <c r="AX586" s="13" t="s">
        <v>76</v>
      </c>
      <c r="AY586" s="287" t="s">
        <v>190</v>
      </c>
    </row>
    <row r="587" spans="2:51" s="14" customFormat="1" ht="12">
      <c r="B587" s="288"/>
      <c r="C587" s="289"/>
      <c r="D587" s="268" t="s">
        <v>199</v>
      </c>
      <c r="E587" s="290" t="s">
        <v>1</v>
      </c>
      <c r="F587" s="291" t="s">
        <v>205</v>
      </c>
      <c r="G587" s="289"/>
      <c r="H587" s="292">
        <v>1</v>
      </c>
      <c r="I587" s="293"/>
      <c r="J587" s="289"/>
      <c r="K587" s="289"/>
      <c r="L587" s="294"/>
      <c r="M587" s="295"/>
      <c r="N587" s="296"/>
      <c r="O587" s="296"/>
      <c r="P587" s="296"/>
      <c r="Q587" s="296"/>
      <c r="R587" s="296"/>
      <c r="S587" s="296"/>
      <c r="T587" s="297"/>
      <c r="AT587" s="298" t="s">
        <v>199</v>
      </c>
      <c r="AU587" s="298" t="s">
        <v>85</v>
      </c>
      <c r="AV587" s="14" t="s">
        <v>197</v>
      </c>
      <c r="AW587" s="14" t="s">
        <v>31</v>
      </c>
      <c r="AX587" s="14" t="s">
        <v>83</v>
      </c>
      <c r="AY587" s="298" t="s">
        <v>190</v>
      </c>
    </row>
    <row r="588" spans="2:65" s="1" customFormat="1" ht="16.5" customHeight="1">
      <c r="B588" s="40"/>
      <c r="C588" s="299" t="s">
        <v>1048</v>
      </c>
      <c r="D588" s="299" t="s">
        <v>206</v>
      </c>
      <c r="E588" s="300" t="s">
        <v>1569</v>
      </c>
      <c r="F588" s="301" t="s">
        <v>1570</v>
      </c>
      <c r="G588" s="302" t="s">
        <v>267</v>
      </c>
      <c r="H588" s="303">
        <v>1</v>
      </c>
      <c r="I588" s="304"/>
      <c r="J588" s="305">
        <f>ROUND(I588*H588,2)</f>
        <v>0</v>
      </c>
      <c r="K588" s="301" t="s">
        <v>1</v>
      </c>
      <c r="L588" s="306"/>
      <c r="M588" s="307" t="s">
        <v>1</v>
      </c>
      <c r="N588" s="308" t="s">
        <v>41</v>
      </c>
      <c r="O588" s="88"/>
      <c r="P588" s="263">
        <f>O588*H588</f>
        <v>0</v>
      </c>
      <c r="Q588" s="263">
        <v>0</v>
      </c>
      <c r="R588" s="263">
        <f>Q588*H588</f>
        <v>0</v>
      </c>
      <c r="S588" s="263">
        <v>0</v>
      </c>
      <c r="T588" s="264">
        <f>S588*H588</f>
        <v>0</v>
      </c>
      <c r="AR588" s="265" t="s">
        <v>362</v>
      </c>
      <c r="AT588" s="265" t="s">
        <v>206</v>
      </c>
      <c r="AU588" s="265" t="s">
        <v>85</v>
      </c>
      <c r="AY588" s="17" t="s">
        <v>190</v>
      </c>
      <c r="BE588" s="149">
        <f>IF(N588="základní",J588,0)</f>
        <v>0</v>
      </c>
      <c r="BF588" s="149">
        <f>IF(N588="snížená",J588,0)</f>
        <v>0</v>
      </c>
      <c r="BG588" s="149">
        <f>IF(N588="zákl. přenesená",J588,0)</f>
        <v>0</v>
      </c>
      <c r="BH588" s="149">
        <f>IF(N588="sníž. přenesená",J588,0)</f>
        <v>0</v>
      </c>
      <c r="BI588" s="149">
        <f>IF(N588="nulová",J588,0)</f>
        <v>0</v>
      </c>
      <c r="BJ588" s="17" t="s">
        <v>83</v>
      </c>
      <c r="BK588" s="149">
        <f>ROUND(I588*H588,2)</f>
        <v>0</v>
      </c>
      <c r="BL588" s="17" t="s">
        <v>301</v>
      </c>
      <c r="BM588" s="265" t="s">
        <v>1571</v>
      </c>
    </row>
    <row r="589" spans="2:65" s="1" customFormat="1" ht="24" customHeight="1">
      <c r="B589" s="40"/>
      <c r="C589" s="254" t="s">
        <v>1052</v>
      </c>
      <c r="D589" s="254" t="s">
        <v>193</v>
      </c>
      <c r="E589" s="255" t="s">
        <v>1572</v>
      </c>
      <c r="F589" s="256" t="s">
        <v>1573</v>
      </c>
      <c r="G589" s="257" t="s">
        <v>296</v>
      </c>
      <c r="H589" s="258">
        <v>11.203</v>
      </c>
      <c r="I589" s="259"/>
      <c r="J589" s="260">
        <f>ROUND(I589*H589,2)</f>
        <v>0</v>
      </c>
      <c r="K589" s="256" t="s">
        <v>1</v>
      </c>
      <c r="L589" s="42"/>
      <c r="M589" s="261" t="s">
        <v>1</v>
      </c>
      <c r="N589" s="262" t="s">
        <v>41</v>
      </c>
      <c r="O589" s="88"/>
      <c r="P589" s="263">
        <f>O589*H589</f>
        <v>0</v>
      </c>
      <c r="Q589" s="263">
        <v>0</v>
      </c>
      <c r="R589" s="263">
        <f>Q589*H589</f>
        <v>0</v>
      </c>
      <c r="S589" s="263">
        <v>0</v>
      </c>
      <c r="T589" s="264">
        <f>S589*H589</f>
        <v>0</v>
      </c>
      <c r="AR589" s="265" t="s">
        <v>301</v>
      </c>
      <c r="AT589" s="265" t="s">
        <v>193</v>
      </c>
      <c r="AU589" s="265" t="s">
        <v>85</v>
      </c>
      <c r="AY589" s="17" t="s">
        <v>190</v>
      </c>
      <c r="BE589" s="149">
        <f>IF(N589="základní",J589,0)</f>
        <v>0</v>
      </c>
      <c r="BF589" s="149">
        <f>IF(N589="snížená",J589,0)</f>
        <v>0</v>
      </c>
      <c r="BG589" s="149">
        <f>IF(N589="zákl. přenesená",J589,0)</f>
        <v>0</v>
      </c>
      <c r="BH589" s="149">
        <f>IF(N589="sníž. přenesená",J589,0)</f>
        <v>0</v>
      </c>
      <c r="BI589" s="149">
        <f>IF(N589="nulová",J589,0)</f>
        <v>0</v>
      </c>
      <c r="BJ589" s="17" t="s">
        <v>83</v>
      </c>
      <c r="BK589" s="149">
        <f>ROUND(I589*H589,2)</f>
        <v>0</v>
      </c>
      <c r="BL589" s="17" t="s">
        <v>301</v>
      </c>
      <c r="BM589" s="265" t="s">
        <v>1574</v>
      </c>
    </row>
    <row r="590" spans="2:63" s="11" customFormat="1" ht="22.8" customHeight="1">
      <c r="B590" s="238"/>
      <c r="C590" s="239"/>
      <c r="D590" s="240" t="s">
        <v>75</v>
      </c>
      <c r="E590" s="252" t="s">
        <v>490</v>
      </c>
      <c r="F590" s="252" t="s">
        <v>491</v>
      </c>
      <c r="G590" s="239"/>
      <c r="H590" s="239"/>
      <c r="I590" s="242"/>
      <c r="J590" s="253">
        <f>BK590</f>
        <v>0</v>
      </c>
      <c r="K590" s="239"/>
      <c r="L590" s="244"/>
      <c r="M590" s="245"/>
      <c r="N590" s="246"/>
      <c r="O590" s="246"/>
      <c r="P590" s="247">
        <f>SUM(P591:P621)</f>
        <v>0</v>
      </c>
      <c r="Q590" s="246"/>
      <c r="R590" s="247">
        <f>SUM(R591:R621)</f>
        <v>0</v>
      </c>
      <c r="S590" s="246"/>
      <c r="T590" s="248">
        <f>SUM(T591:T621)</f>
        <v>0</v>
      </c>
      <c r="AR590" s="249" t="s">
        <v>85</v>
      </c>
      <c r="AT590" s="250" t="s">
        <v>75</v>
      </c>
      <c r="AU590" s="250" t="s">
        <v>83</v>
      </c>
      <c r="AY590" s="249" t="s">
        <v>190</v>
      </c>
      <c r="BK590" s="251">
        <f>SUM(BK591:BK621)</f>
        <v>0</v>
      </c>
    </row>
    <row r="591" spans="2:65" s="1" customFormat="1" ht="24" customHeight="1">
      <c r="B591" s="40"/>
      <c r="C591" s="254" t="s">
        <v>1056</v>
      </c>
      <c r="D591" s="254" t="s">
        <v>193</v>
      </c>
      <c r="E591" s="255" t="s">
        <v>1575</v>
      </c>
      <c r="F591" s="256" t="s">
        <v>1576</v>
      </c>
      <c r="G591" s="257" t="s">
        <v>196</v>
      </c>
      <c r="H591" s="258">
        <v>48.107</v>
      </c>
      <c r="I591" s="259"/>
      <c r="J591" s="260">
        <f>ROUND(I591*H591,2)</f>
        <v>0</v>
      </c>
      <c r="K591" s="256" t="s">
        <v>1</v>
      </c>
      <c r="L591" s="42"/>
      <c r="M591" s="261" t="s">
        <v>1</v>
      </c>
      <c r="N591" s="262" t="s">
        <v>41</v>
      </c>
      <c r="O591" s="88"/>
      <c r="P591" s="263">
        <f>O591*H591</f>
        <v>0</v>
      </c>
      <c r="Q591" s="263">
        <v>0</v>
      </c>
      <c r="R591" s="263">
        <f>Q591*H591</f>
        <v>0</v>
      </c>
      <c r="S591" s="263">
        <v>0</v>
      </c>
      <c r="T591" s="264">
        <f>S591*H591</f>
        <v>0</v>
      </c>
      <c r="AR591" s="265" t="s">
        <v>301</v>
      </c>
      <c r="AT591" s="265" t="s">
        <v>193</v>
      </c>
      <c r="AU591" s="265" t="s">
        <v>85</v>
      </c>
      <c r="AY591" s="17" t="s">
        <v>190</v>
      </c>
      <c r="BE591" s="149">
        <f>IF(N591="základní",J591,0)</f>
        <v>0</v>
      </c>
      <c r="BF591" s="149">
        <f>IF(N591="snížená",J591,0)</f>
        <v>0</v>
      </c>
      <c r="BG591" s="149">
        <f>IF(N591="zákl. přenesená",J591,0)</f>
        <v>0</v>
      </c>
      <c r="BH591" s="149">
        <f>IF(N591="sníž. přenesená",J591,0)</f>
        <v>0</v>
      </c>
      <c r="BI591" s="149">
        <f>IF(N591="nulová",J591,0)</f>
        <v>0</v>
      </c>
      <c r="BJ591" s="17" t="s">
        <v>83</v>
      </c>
      <c r="BK591" s="149">
        <f>ROUND(I591*H591,2)</f>
        <v>0</v>
      </c>
      <c r="BL591" s="17" t="s">
        <v>301</v>
      </c>
      <c r="BM591" s="265" t="s">
        <v>1577</v>
      </c>
    </row>
    <row r="592" spans="2:51" s="12" customFormat="1" ht="12">
      <c r="B592" s="266"/>
      <c r="C592" s="267"/>
      <c r="D592" s="268" t="s">
        <v>199</v>
      </c>
      <c r="E592" s="269" t="s">
        <v>1</v>
      </c>
      <c r="F592" s="270" t="s">
        <v>200</v>
      </c>
      <c r="G592" s="267"/>
      <c r="H592" s="269" t="s">
        <v>1</v>
      </c>
      <c r="I592" s="271"/>
      <c r="J592" s="267"/>
      <c r="K592" s="267"/>
      <c r="L592" s="272"/>
      <c r="M592" s="273"/>
      <c r="N592" s="274"/>
      <c r="O592" s="274"/>
      <c r="P592" s="274"/>
      <c r="Q592" s="274"/>
      <c r="R592" s="274"/>
      <c r="S592" s="274"/>
      <c r="T592" s="275"/>
      <c r="AT592" s="276" t="s">
        <v>199</v>
      </c>
      <c r="AU592" s="276" t="s">
        <v>85</v>
      </c>
      <c r="AV592" s="12" t="s">
        <v>83</v>
      </c>
      <c r="AW592" s="12" t="s">
        <v>31</v>
      </c>
      <c r="AX592" s="12" t="s">
        <v>76</v>
      </c>
      <c r="AY592" s="276" t="s">
        <v>190</v>
      </c>
    </row>
    <row r="593" spans="2:51" s="12" customFormat="1" ht="12">
      <c r="B593" s="266"/>
      <c r="C593" s="267"/>
      <c r="D593" s="268" t="s">
        <v>199</v>
      </c>
      <c r="E593" s="269" t="s">
        <v>1</v>
      </c>
      <c r="F593" s="270" t="s">
        <v>1578</v>
      </c>
      <c r="G593" s="267"/>
      <c r="H593" s="269" t="s">
        <v>1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AT593" s="276" t="s">
        <v>199</v>
      </c>
      <c r="AU593" s="276" t="s">
        <v>85</v>
      </c>
      <c r="AV593" s="12" t="s">
        <v>83</v>
      </c>
      <c r="AW593" s="12" t="s">
        <v>31</v>
      </c>
      <c r="AX593" s="12" t="s">
        <v>76</v>
      </c>
      <c r="AY593" s="276" t="s">
        <v>190</v>
      </c>
    </row>
    <row r="594" spans="2:51" s="13" customFormat="1" ht="12">
      <c r="B594" s="277"/>
      <c r="C594" s="278"/>
      <c r="D594" s="268" t="s">
        <v>199</v>
      </c>
      <c r="E594" s="279" t="s">
        <v>1</v>
      </c>
      <c r="F594" s="280" t="s">
        <v>1579</v>
      </c>
      <c r="G594" s="278"/>
      <c r="H594" s="281">
        <v>51.047</v>
      </c>
      <c r="I594" s="282"/>
      <c r="J594" s="278"/>
      <c r="K594" s="278"/>
      <c r="L594" s="283"/>
      <c r="M594" s="284"/>
      <c r="N594" s="285"/>
      <c r="O594" s="285"/>
      <c r="P594" s="285"/>
      <c r="Q594" s="285"/>
      <c r="R594" s="285"/>
      <c r="S594" s="285"/>
      <c r="T594" s="286"/>
      <c r="AT594" s="287" t="s">
        <v>199</v>
      </c>
      <c r="AU594" s="287" t="s">
        <v>85</v>
      </c>
      <c r="AV594" s="13" t="s">
        <v>85</v>
      </c>
      <c r="AW594" s="13" t="s">
        <v>31</v>
      </c>
      <c r="AX594" s="13" t="s">
        <v>76</v>
      </c>
      <c r="AY594" s="287" t="s">
        <v>190</v>
      </c>
    </row>
    <row r="595" spans="2:51" s="13" customFormat="1" ht="12">
      <c r="B595" s="277"/>
      <c r="C595" s="278"/>
      <c r="D595" s="268" t="s">
        <v>199</v>
      </c>
      <c r="E595" s="279" t="s">
        <v>1</v>
      </c>
      <c r="F595" s="280" t="s">
        <v>1580</v>
      </c>
      <c r="G595" s="278"/>
      <c r="H595" s="281">
        <v>-2.94</v>
      </c>
      <c r="I595" s="282"/>
      <c r="J595" s="278"/>
      <c r="K595" s="278"/>
      <c r="L595" s="283"/>
      <c r="M595" s="284"/>
      <c r="N595" s="285"/>
      <c r="O595" s="285"/>
      <c r="P595" s="285"/>
      <c r="Q595" s="285"/>
      <c r="R595" s="285"/>
      <c r="S595" s="285"/>
      <c r="T595" s="286"/>
      <c r="AT595" s="287" t="s">
        <v>199</v>
      </c>
      <c r="AU595" s="287" t="s">
        <v>85</v>
      </c>
      <c r="AV595" s="13" t="s">
        <v>85</v>
      </c>
      <c r="AW595" s="13" t="s">
        <v>31</v>
      </c>
      <c r="AX595" s="13" t="s">
        <v>76</v>
      </c>
      <c r="AY595" s="287" t="s">
        <v>190</v>
      </c>
    </row>
    <row r="596" spans="2:51" s="14" customFormat="1" ht="12">
      <c r="B596" s="288"/>
      <c r="C596" s="289"/>
      <c r="D596" s="268" t="s">
        <v>199</v>
      </c>
      <c r="E596" s="290" t="s">
        <v>1</v>
      </c>
      <c r="F596" s="291" t="s">
        <v>205</v>
      </c>
      <c r="G596" s="289"/>
      <c r="H596" s="292">
        <v>48.107</v>
      </c>
      <c r="I596" s="293"/>
      <c r="J596" s="289"/>
      <c r="K596" s="289"/>
      <c r="L596" s="294"/>
      <c r="M596" s="295"/>
      <c r="N596" s="296"/>
      <c r="O596" s="296"/>
      <c r="P596" s="296"/>
      <c r="Q596" s="296"/>
      <c r="R596" s="296"/>
      <c r="S596" s="296"/>
      <c r="T596" s="297"/>
      <c r="AT596" s="298" t="s">
        <v>199</v>
      </c>
      <c r="AU596" s="298" t="s">
        <v>85</v>
      </c>
      <c r="AV596" s="14" t="s">
        <v>197</v>
      </c>
      <c r="AW596" s="14" t="s">
        <v>31</v>
      </c>
      <c r="AX596" s="14" t="s">
        <v>83</v>
      </c>
      <c r="AY596" s="298" t="s">
        <v>190</v>
      </c>
    </row>
    <row r="597" spans="2:65" s="1" customFormat="1" ht="24" customHeight="1">
      <c r="B597" s="40"/>
      <c r="C597" s="254" t="s">
        <v>1062</v>
      </c>
      <c r="D597" s="254" t="s">
        <v>193</v>
      </c>
      <c r="E597" s="255" t="s">
        <v>1581</v>
      </c>
      <c r="F597" s="256" t="s">
        <v>1582</v>
      </c>
      <c r="G597" s="257" t="s">
        <v>267</v>
      </c>
      <c r="H597" s="258">
        <v>17</v>
      </c>
      <c r="I597" s="259"/>
      <c r="J597" s="260">
        <f>ROUND(I597*H597,2)</f>
        <v>0</v>
      </c>
      <c r="K597" s="256" t="s">
        <v>1</v>
      </c>
      <c r="L597" s="42"/>
      <c r="M597" s="261" t="s">
        <v>1</v>
      </c>
      <c r="N597" s="262" t="s">
        <v>41</v>
      </c>
      <c r="O597" s="88"/>
      <c r="P597" s="263">
        <f>O597*H597</f>
        <v>0</v>
      </c>
      <c r="Q597" s="263">
        <v>0</v>
      </c>
      <c r="R597" s="263">
        <f>Q597*H597</f>
        <v>0</v>
      </c>
      <c r="S597" s="263">
        <v>0</v>
      </c>
      <c r="T597" s="264">
        <f>S597*H597</f>
        <v>0</v>
      </c>
      <c r="AR597" s="265" t="s">
        <v>301</v>
      </c>
      <c r="AT597" s="265" t="s">
        <v>193</v>
      </c>
      <c r="AU597" s="265" t="s">
        <v>85</v>
      </c>
      <c r="AY597" s="17" t="s">
        <v>190</v>
      </c>
      <c r="BE597" s="149">
        <f>IF(N597="základní",J597,0)</f>
        <v>0</v>
      </c>
      <c r="BF597" s="149">
        <f>IF(N597="snížená",J597,0)</f>
        <v>0</v>
      </c>
      <c r="BG597" s="149">
        <f>IF(N597="zákl. přenesená",J597,0)</f>
        <v>0</v>
      </c>
      <c r="BH597" s="149">
        <f>IF(N597="sníž. přenesená",J597,0)</f>
        <v>0</v>
      </c>
      <c r="BI597" s="149">
        <f>IF(N597="nulová",J597,0)</f>
        <v>0</v>
      </c>
      <c r="BJ597" s="17" t="s">
        <v>83</v>
      </c>
      <c r="BK597" s="149">
        <f>ROUND(I597*H597,2)</f>
        <v>0</v>
      </c>
      <c r="BL597" s="17" t="s">
        <v>301</v>
      </c>
      <c r="BM597" s="265" t="s">
        <v>1583</v>
      </c>
    </row>
    <row r="598" spans="2:51" s="12" customFormat="1" ht="12">
      <c r="B598" s="266"/>
      <c r="C598" s="267"/>
      <c r="D598" s="268" t="s">
        <v>199</v>
      </c>
      <c r="E598" s="269" t="s">
        <v>1</v>
      </c>
      <c r="F598" s="270" t="s">
        <v>1584</v>
      </c>
      <c r="G598" s="267"/>
      <c r="H598" s="269" t="s">
        <v>1</v>
      </c>
      <c r="I598" s="271"/>
      <c r="J598" s="267"/>
      <c r="K598" s="267"/>
      <c r="L598" s="272"/>
      <c r="M598" s="273"/>
      <c r="N598" s="274"/>
      <c r="O598" s="274"/>
      <c r="P598" s="274"/>
      <c r="Q598" s="274"/>
      <c r="R598" s="274"/>
      <c r="S598" s="274"/>
      <c r="T598" s="275"/>
      <c r="AT598" s="276" t="s">
        <v>199</v>
      </c>
      <c r="AU598" s="276" t="s">
        <v>85</v>
      </c>
      <c r="AV598" s="12" t="s">
        <v>83</v>
      </c>
      <c r="AW598" s="12" t="s">
        <v>31</v>
      </c>
      <c r="AX598" s="12" t="s">
        <v>76</v>
      </c>
      <c r="AY598" s="276" t="s">
        <v>190</v>
      </c>
    </row>
    <row r="599" spans="2:51" s="13" customFormat="1" ht="12">
      <c r="B599" s="277"/>
      <c r="C599" s="278"/>
      <c r="D599" s="268" t="s">
        <v>199</v>
      </c>
      <c r="E599" s="279" t="s">
        <v>1</v>
      </c>
      <c r="F599" s="280" t="s">
        <v>1585</v>
      </c>
      <c r="G599" s="278"/>
      <c r="H599" s="281">
        <v>4</v>
      </c>
      <c r="I599" s="282"/>
      <c r="J599" s="278"/>
      <c r="K599" s="278"/>
      <c r="L599" s="283"/>
      <c r="M599" s="284"/>
      <c r="N599" s="285"/>
      <c r="O599" s="285"/>
      <c r="P599" s="285"/>
      <c r="Q599" s="285"/>
      <c r="R599" s="285"/>
      <c r="S599" s="285"/>
      <c r="T599" s="286"/>
      <c r="AT599" s="287" t="s">
        <v>199</v>
      </c>
      <c r="AU599" s="287" t="s">
        <v>85</v>
      </c>
      <c r="AV599" s="13" t="s">
        <v>85</v>
      </c>
      <c r="AW599" s="13" t="s">
        <v>31</v>
      </c>
      <c r="AX599" s="13" t="s">
        <v>76</v>
      </c>
      <c r="AY599" s="287" t="s">
        <v>190</v>
      </c>
    </row>
    <row r="600" spans="2:51" s="13" customFormat="1" ht="12">
      <c r="B600" s="277"/>
      <c r="C600" s="278"/>
      <c r="D600" s="268" t="s">
        <v>199</v>
      </c>
      <c r="E600" s="279" t="s">
        <v>1</v>
      </c>
      <c r="F600" s="280" t="s">
        <v>83</v>
      </c>
      <c r="G600" s="278"/>
      <c r="H600" s="281">
        <v>1</v>
      </c>
      <c r="I600" s="282"/>
      <c r="J600" s="278"/>
      <c r="K600" s="278"/>
      <c r="L600" s="283"/>
      <c r="M600" s="284"/>
      <c r="N600" s="285"/>
      <c r="O600" s="285"/>
      <c r="P600" s="285"/>
      <c r="Q600" s="285"/>
      <c r="R600" s="285"/>
      <c r="S600" s="285"/>
      <c r="T600" s="286"/>
      <c r="AT600" s="287" t="s">
        <v>199</v>
      </c>
      <c r="AU600" s="287" t="s">
        <v>85</v>
      </c>
      <c r="AV600" s="13" t="s">
        <v>85</v>
      </c>
      <c r="AW600" s="13" t="s">
        <v>31</v>
      </c>
      <c r="AX600" s="13" t="s">
        <v>76</v>
      </c>
      <c r="AY600" s="287" t="s">
        <v>190</v>
      </c>
    </row>
    <row r="601" spans="2:51" s="13" customFormat="1" ht="12">
      <c r="B601" s="277"/>
      <c r="C601" s="278"/>
      <c r="D601" s="268" t="s">
        <v>199</v>
      </c>
      <c r="E601" s="279" t="s">
        <v>1</v>
      </c>
      <c r="F601" s="280" t="s">
        <v>1586</v>
      </c>
      <c r="G601" s="278"/>
      <c r="H601" s="281">
        <v>12</v>
      </c>
      <c r="I601" s="282"/>
      <c r="J601" s="278"/>
      <c r="K601" s="278"/>
      <c r="L601" s="283"/>
      <c r="M601" s="284"/>
      <c r="N601" s="285"/>
      <c r="O601" s="285"/>
      <c r="P601" s="285"/>
      <c r="Q601" s="285"/>
      <c r="R601" s="285"/>
      <c r="S601" s="285"/>
      <c r="T601" s="286"/>
      <c r="AT601" s="287" t="s">
        <v>199</v>
      </c>
      <c r="AU601" s="287" t="s">
        <v>85</v>
      </c>
      <c r="AV601" s="13" t="s">
        <v>85</v>
      </c>
      <c r="AW601" s="13" t="s">
        <v>31</v>
      </c>
      <c r="AX601" s="13" t="s">
        <v>76</v>
      </c>
      <c r="AY601" s="287" t="s">
        <v>190</v>
      </c>
    </row>
    <row r="602" spans="2:51" s="14" customFormat="1" ht="12">
      <c r="B602" s="288"/>
      <c r="C602" s="289"/>
      <c r="D602" s="268" t="s">
        <v>199</v>
      </c>
      <c r="E602" s="290" t="s">
        <v>1</v>
      </c>
      <c r="F602" s="291" t="s">
        <v>205</v>
      </c>
      <c r="G602" s="289"/>
      <c r="H602" s="292">
        <v>17</v>
      </c>
      <c r="I602" s="293"/>
      <c r="J602" s="289"/>
      <c r="K602" s="289"/>
      <c r="L602" s="294"/>
      <c r="M602" s="295"/>
      <c r="N602" s="296"/>
      <c r="O602" s="296"/>
      <c r="P602" s="296"/>
      <c r="Q602" s="296"/>
      <c r="R602" s="296"/>
      <c r="S602" s="296"/>
      <c r="T602" s="297"/>
      <c r="AT602" s="298" t="s">
        <v>199</v>
      </c>
      <c r="AU602" s="298" t="s">
        <v>85</v>
      </c>
      <c r="AV602" s="14" t="s">
        <v>197</v>
      </c>
      <c r="AW602" s="14" t="s">
        <v>31</v>
      </c>
      <c r="AX602" s="14" t="s">
        <v>83</v>
      </c>
      <c r="AY602" s="298" t="s">
        <v>190</v>
      </c>
    </row>
    <row r="603" spans="2:65" s="1" customFormat="1" ht="24" customHeight="1">
      <c r="B603" s="40"/>
      <c r="C603" s="299" t="s">
        <v>1067</v>
      </c>
      <c r="D603" s="299" t="s">
        <v>206</v>
      </c>
      <c r="E603" s="300" t="s">
        <v>1587</v>
      </c>
      <c r="F603" s="301" t="s">
        <v>1588</v>
      </c>
      <c r="G603" s="302" t="s">
        <v>267</v>
      </c>
      <c r="H603" s="303">
        <v>4</v>
      </c>
      <c r="I603" s="304"/>
      <c r="J603" s="305">
        <f>ROUND(I603*H603,2)</f>
        <v>0</v>
      </c>
      <c r="K603" s="301" t="s">
        <v>1</v>
      </c>
      <c r="L603" s="306"/>
      <c r="M603" s="307" t="s">
        <v>1</v>
      </c>
      <c r="N603" s="308" t="s">
        <v>41</v>
      </c>
      <c r="O603" s="88"/>
      <c r="P603" s="263">
        <f>O603*H603</f>
        <v>0</v>
      </c>
      <c r="Q603" s="263">
        <v>0</v>
      </c>
      <c r="R603" s="263">
        <f>Q603*H603</f>
        <v>0</v>
      </c>
      <c r="S603" s="263">
        <v>0</v>
      </c>
      <c r="T603" s="264">
        <f>S603*H603</f>
        <v>0</v>
      </c>
      <c r="AR603" s="265" t="s">
        <v>362</v>
      </c>
      <c r="AT603" s="265" t="s">
        <v>206</v>
      </c>
      <c r="AU603" s="265" t="s">
        <v>85</v>
      </c>
      <c r="AY603" s="17" t="s">
        <v>190</v>
      </c>
      <c r="BE603" s="149">
        <f>IF(N603="základní",J603,0)</f>
        <v>0</v>
      </c>
      <c r="BF603" s="149">
        <f>IF(N603="snížená",J603,0)</f>
        <v>0</v>
      </c>
      <c r="BG603" s="149">
        <f>IF(N603="zákl. přenesená",J603,0)</f>
        <v>0</v>
      </c>
      <c r="BH603" s="149">
        <f>IF(N603="sníž. přenesená",J603,0)</f>
        <v>0</v>
      </c>
      <c r="BI603" s="149">
        <f>IF(N603="nulová",J603,0)</f>
        <v>0</v>
      </c>
      <c r="BJ603" s="17" t="s">
        <v>83</v>
      </c>
      <c r="BK603" s="149">
        <f>ROUND(I603*H603,2)</f>
        <v>0</v>
      </c>
      <c r="BL603" s="17" t="s">
        <v>301</v>
      </c>
      <c r="BM603" s="265" t="s">
        <v>1589</v>
      </c>
    </row>
    <row r="604" spans="2:65" s="1" customFormat="1" ht="24" customHeight="1">
      <c r="B604" s="40"/>
      <c r="C604" s="299" t="s">
        <v>1071</v>
      </c>
      <c r="D604" s="299" t="s">
        <v>206</v>
      </c>
      <c r="E604" s="300" t="s">
        <v>1590</v>
      </c>
      <c r="F604" s="301" t="s">
        <v>1591</v>
      </c>
      <c r="G604" s="302" t="s">
        <v>267</v>
      </c>
      <c r="H604" s="303">
        <v>13</v>
      </c>
      <c r="I604" s="304"/>
      <c r="J604" s="305">
        <f>ROUND(I604*H604,2)</f>
        <v>0</v>
      </c>
      <c r="K604" s="301" t="s">
        <v>1</v>
      </c>
      <c r="L604" s="306"/>
      <c r="M604" s="307" t="s">
        <v>1</v>
      </c>
      <c r="N604" s="308" t="s">
        <v>41</v>
      </c>
      <c r="O604" s="88"/>
      <c r="P604" s="263">
        <f>O604*H604</f>
        <v>0</v>
      </c>
      <c r="Q604" s="263">
        <v>0</v>
      </c>
      <c r="R604" s="263">
        <f>Q604*H604</f>
        <v>0</v>
      </c>
      <c r="S604" s="263">
        <v>0</v>
      </c>
      <c r="T604" s="264">
        <f>S604*H604</f>
        <v>0</v>
      </c>
      <c r="AR604" s="265" t="s">
        <v>362</v>
      </c>
      <c r="AT604" s="265" t="s">
        <v>206</v>
      </c>
      <c r="AU604" s="265" t="s">
        <v>85</v>
      </c>
      <c r="AY604" s="17" t="s">
        <v>190</v>
      </c>
      <c r="BE604" s="149">
        <f>IF(N604="základní",J604,0)</f>
        <v>0</v>
      </c>
      <c r="BF604" s="149">
        <f>IF(N604="snížená",J604,0)</f>
        <v>0</v>
      </c>
      <c r="BG604" s="149">
        <f>IF(N604="zákl. přenesená",J604,0)</f>
        <v>0</v>
      </c>
      <c r="BH604" s="149">
        <f>IF(N604="sníž. přenesená",J604,0)</f>
        <v>0</v>
      </c>
      <c r="BI604" s="149">
        <f>IF(N604="nulová",J604,0)</f>
        <v>0</v>
      </c>
      <c r="BJ604" s="17" t="s">
        <v>83</v>
      </c>
      <c r="BK604" s="149">
        <f>ROUND(I604*H604,2)</f>
        <v>0</v>
      </c>
      <c r="BL604" s="17" t="s">
        <v>301</v>
      </c>
      <c r="BM604" s="265" t="s">
        <v>1592</v>
      </c>
    </row>
    <row r="605" spans="2:51" s="13" customFormat="1" ht="12">
      <c r="B605" s="277"/>
      <c r="C605" s="278"/>
      <c r="D605" s="268" t="s">
        <v>199</v>
      </c>
      <c r="E605" s="279" t="s">
        <v>1</v>
      </c>
      <c r="F605" s="280" t="s">
        <v>83</v>
      </c>
      <c r="G605" s="278"/>
      <c r="H605" s="281">
        <v>1</v>
      </c>
      <c r="I605" s="282"/>
      <c r="J605" s="278"/>
      <c r="K605" s="278"/>
      <c r="L605" s="283"/>
      <c r="M605" s="284"/>
      <c r="N605" s="285"/>
      <c r="O605" s="285"/>
      <c r="P605" s="285"/>
      <c r="Q605" s="285"/>
      <c r="R605" s="285"/>
      <c r="S605" s="285"/>
      <c r="T605" s="286"/>
      <c r="AT605" s="287" t="s">
        <v>199</v>
      </c>
      <c r="AU605" s="287" t="s">
        <v>85</v>
      </c>
      <c r="AV605" s="13" t="s">
        <v>85</v>
      </c>
      <c r="AW605" s="13" t="s">
        <v>31</v>
      </c>
      <c r="AX605" s="13" t="s">
        <v>76</v>
      </c>
      <c r="AY605" s="287" t="s">
        <v>190</v>
      </c>
    </row>
    <row r="606" spans="2:51" s="13" customFormat="1" ht="12">
      <c r="B606" s="277"/>
      <c r="C606" s="278"/>
      <c r="D606" s="268" t="s">
        <v>199</v>
      </c>
      <c r="E606" s="279" t="s">
        <v>1</v>
      </c>
      <c r="F606" s="280" t="s">
        <v>1586</v>
      </c>
      <c r="G606" s="278"/>
      <c r="H606" s="281">
        <v>12</v>
      </c>
      <c r="I606" s="282"/>
      <c r="J606" s="278"/>
      <c r="K606" s="278"/>
      <c r="L606" s="283"/>
      <c r="M606" s="284"/>
      <c r="N606" s="285"/>
      <c r="O606" s="285"/>
      <c r="P606" s="285"/>
      <c r="Q606" s="285"/>
      <c r="R606" s="285"/>
      <c r="S606" s="285"/>
      <c r="T606" s="286"/>
      <c r="AT606" s="287" t="s">
        <v>199</v>
      </c>
      <c r="AU606" s="287" t="s">
        <v>85</v>
      </c>
      <c r="AV606" s="13" t="s">
        <v>85</v>
      </c>
      <c r="AW606" s="13" t="s">
        <v>31</v>
      </c>
      <c r="AX606" s="13" t="s">
        <v>76</v>
      </c>
      <c r="AY606" s="287" t="s">
        <v>190</v>
      </c>
    </row>
    <row r="607" spans="2:51" s="14" customFormat="1" ht="12">
      <c r="B607" s="288"/>
      <c r="C607" s="289"/>
      <c r="D607" s="268" t="s">
        <v>199</v>
      </c>
      <c r="E607" s="290" t="s">
        <v>1</v>
      </c>
      <c r="F607" s="291" t="s">
        <v>205</v>
      </c>
      <c r="G607" s="289"/>
      <c r="H607" s="292">
        <v>13</v>
      </c>
      <c r="I607" s="293"/>
      <c r="J607" s="289"/>
      <c r="K607" s="289"/>
      <c r="L607" s="294"/>
      <c r="M607" s="295"/>
      <c r="N607" s="296"/>
      <c r="O607" s="296"/>
      <c r="P607" s="296"/>
      <c r="Q607" s="296"/>
      <c r="R607" s="296"/>
      <c r="S607" s="296"/>
      <c r="T607" s="297"/>
      <c r="AT607" s="298" t="s">
        <v>199</v>
      </c>
      <c r="AU607" s="298" t="s">
        <v>85</v>
      </c>
      <c r="AV607" s="14" t="s">
        <v>197</v>
      </c>
      <c r="AW607" s="14" t="s">
        <v>31</v>
      </c>
      <c r="AX607" s="14" t="s">
        <v>83</v>
      </c>
      <c r="AY607" s="298" t="s">
        <v>190</v>
      </c>
    </row>
    <row r="608" spans="2:65" s="1" customFormat="1" ht="24" customHeight="1">
      <c r="B608" s="40"/>
      <c r="C608" s="254" t="s">
        <v>1075</v>
      </c>
      <c r="D608" s="254" t="s">
        <v>193</v>
      </c>
      <c r="E608" s="255" t="s">
        <v>1593</v>
      </c>
      <c r="F608" s="256" t="s">
        <v>1594</v>
      </c>
      <c r="G608" s="257" t="s">
        <v>267</v>
      </c>
      <c r="H608" s="258">
        <v>1</v>
      </c>
      <c r="I608" s="259"/>
      <c r="J608" s="260">
        <f>ROUND(I608*H608,2)</f>
        <v>0</v>
      </c>
      <c r="K608" s="256" t="s">
        <v>1</v>
      </c>
      <c r="L608" s="42"/>
      <c r="M608" s="261" t="s">
        <v>1</v>
      </c>
      <c r="N608" s="262" t="s">
        <v>41</v>
      </c>
      <c r="O608" s="88"/>
      <c r="P608" s="263">
        <f>O608*H608</f>
        <v>0</v>
      </c>
      <c r="Q608" s="263">
        <v>0</v>
      </c>
      <c r="R608" s="263">
        <f>Q608*H608</f>
        <v>0</v>
      </c>
      <c r="S608" s="263">
        <v>0</v>
      </c>
      <c r="T608" s="264">
        <f>S608*H608</f>
        <v>0</v>
      </c>
      <c r="AR608" s="265" t="s">
        <v>301</v>
      </c>
      <c r="AT608" s="265" t="s">
        <v>193</v>
      </c>
      <c r="AU608" s="265" t="s">
        <v>85</v>
      </c>
      <c r="AY608" s="17" t="s">
        <v>190</v>
      </c>
      <c r="BE608" s="149">
        <f>IF(N608="základní",J608,0)</f>
        <v>0</v>
      </c>
      <c r="BF608" s="149">
        <f>IF(N608="snížená",J608,0)</f>
        <v>0</v>
      </c>
      <c r="BG608" s="149">
        <f>IF(N608="zákl. přenesená",J608,0)</f>
        <v>0</v>
      </c>
      <c r="BH608" s="149">
        <f>IF(N608="sníž. přenesená",J608,0)</f>
        <v>0</v>
      </c>
      <c r="BI608" s="149">
        <f>IF(N608="nulová",J608,0)</f>
        <v>0</v>
      </c>
      <c r="BJ608" s="17" t="s">
        <v>83</v>
      </c>
      <c r="BK608" s="149">
        <f>ROUND(I608*H608,2)</f>
        <v>0</v>
      </c>
      <c r="BL608" s="17" t="s">
        <v>301</v>
      </c>
      <c r="BM608" s="265" t="s">
        <v>1595</v>
      </c>
    </row>
    <row r="609" spans="2:65" s="1" customFormat="1" ht="24" customHeight="1">
      <c r="B609" s="40"/>
      <c r="C609" s="299" t="s">
        <v>1079</v>
      </c>
      <c r="D609" s="299" t="s">
        <v>206</v>
      </c>
      <c r="E609" s="300" t="s">
        <v>1596</v>
      </c>
      <c r="F609" s="301" t="s">
        <v>1597</v>
      </c>
      <c r="G609" s="302" t="s">
        <v>267</v>
      </c>
      <c r="H609" s="303">
        <v>1</v>
      </c>
      <c r="I609" s="304"/>
      <c r="J609" s="305">
        <f>ROUND(I609*H609,2)</f>
        <v>0</v>
      </c>
      <c r="K609" s="301" t="s">
        <v>1</v>
      </c>
      <c r="L609" s="306"/>
      <c r="M609" s="307" t="s">
        <v>1</v>
      </c>
      <c r="N609" s="308" t="s">
        <v>41</v>
      </c>
      <c r="O609" s="88"/>
      <c r="P609" s="263">
        <f>O609*H609</f>
        <v>0</v>
      </c>
      <c r="Q609" s="263">
        <v>0</v>
      </c>
      <c r="R609" s="263">
        <f>Q609*H609</f>
        <v>0</v>
      </c>
      <c r="S609" s="263">
        <v>0</v>
      </c>
      <c r="T609" s="264">
        <f>S609*H609</f>
        <v>0</v>
      </c>
      <c r="AR609" s="265" t="s">
        <v>362</v>
      </c>
      <c r="AT609" s="265" t="s">
        <v>206</v>
      </c>
      <c r="AU609" s="265" t="s">
        <v>85</v>
      </c>
      <c r="AY609" s="17" t="s">
        <v>190</v>
      </c>
      <c r="BE609" s="149">
        <f>IF(N609="základní",J609,0)</f>
        <v>0</v>
      </c>
      <c r="BF609" s="149">
        <f>IF(N609="snížená",J609,0)</f>
        <v>0</v>
      </c>
      <c r="BG609" s="149">
        <f>IF(N609="zákl. přenesená",J609,0)</f>
        <v>0</v>
      </c>
      <c r="BH609" s="149">
        <f>IF(N609="sníž. přenesená",J609,0)</f>
        <v>0</v>
      </c>
      <c r="BI609" s="149">
        <f>IF(N609="nulová",J609,0)</f>
        <v>0</v>
      </c>
      <c r="BJ609" s="17" t="s">
        <v>83</v>
      </c>
      <c r="BK609" s="149">
        <f>ROUND(I609*H609,2)</f>
        <v>0</v>
      </c>
      <c r="BL609" s="17" t="s">
        <v>301</v>
      </c>
      <c r="BM609" s="265" t="s">
        <v>1598</v>
      </c>
    </row>
    <row r="610" spans="2:65" s="1" customFormat="1" ht="16.5" customHeight="1">
      <c r="B610" s="40"/>
      <c r="C610" s="254" t="s">
        <v>1085</v>
      </c>
      <c r="D610" s="254" t="s">
        <v>193</v>
      </c>
      <c r="E610" s="255" t="s">
        <v>1599</v>
      </c>
      <c r="F610" s="256" t="s">
        <v>1600</v>
      </c>
      <c r="G610" s="257" t="s">
        <v>267</v>
      </c>
      <c r="H610" s="258">
        <v>13</v>
      </c>
      <c r="I610" s="259"/>
      <c r="J610" s="260">
        <f>ROUND(I610*H610,2)</f>
        <v>0</v>
      </c>
      <c r="K610" s="256" t="s">
        <v>1</v>
      </c>
      <c r="L610" s="42"/>
      <c r="M610" s="261" t="s">
        <v>1</v>
      </c>
      <c r="N610" s="262" t="s">
        <v>41</v>
      </c>
      <c r="O610" s="88"/>
      <c r="P610" s="263">
        <f>O610*H610</f>
        <v>0</v>
      </c>
      <c r="Q610" s="263">
        <v>0</v>
      </c>
      <c r="R610" s="263">
        <f>Q610*H610</f>
        <v>0</v>
      </c>
      <c r="S610" s="263">
        <v>0</v>
      </c>
      <c r="T610" s="264">
        <f>S610*H610</f>
        <v>0</v>
      </c>
      <c r="AR610" s="265" t="s">
        <v>301</v>
      </c>
      <c r="AT610" s="265" t="s">
        <v>193</v>
      </c>
      <c r="AU610" s="265" t="s">
        <v>85</v>
      </c>
      <c r="AY610" s="17" t="s">
        <v>190</v>
      </c>
      <c r="BE610" s="149">
        <f>IF(N610="základní",J610,0)</f>
        <v>0</v>
      </c>
      <c r="BF610" s="149">
        <f>IF(N610="snížená",J610,0)</f>
        <v>0</v>
      </c>
      <c r="BG610" s="149">
        <f>IF(N610="zákl. přenesená",J610,0)</f>
        <v>0</v>
      </c>
      <c r="BH610" s="149">
        <f>IF(N610="sníž. přenesená",J610,0)</f>
        <v>0</v>
      </c>
      <c r="BI610" s="149">
        <f>IF(N610="nulová",J610,0)</f>
        <v>0</v>
      </c>
      <c r="BJ610" s="17" t="s">
        <v>83</v>
      </c>
      <c r="BK610" s="149">
        <f>ROUND(I610*H610,2)</f>
        <v>0</v>
      </c>
      <c r="BL610" s="17" t="s">
        <v>301</v>
      </c>
      <c r="BM610" s="265" t="s">
        <v>1601</v>
      </c>
    </row>
    <row r="611" spans="2:65" s="1" customFormat="1" ht="24" customHeight="1">
      <c r="B611" s="40"/>
      <c r="C611" s="254" t="s">
        <v>1089</v>
      </c>
      <c r="D611" s="254" t="s">
        <v>193</v>
      </c>
      <c r="E611" s="255" t="s">
        <v>1602</v>
      </c>
      <c r="F611" s="256" t="s">
        <v>1603</v>
      </c>
      <c r="G611" s="257" t="s">
        <v>267</v>
      </c>
      <c r="H611" s="258">
        <v>2</v>
      </c>
      <c r="I611" s="259"/>
      <c r="J611" s="260">
        <f>ROUND(I611*H611,2)</f>
        <v>0</v>
      </c>
      <c r="K611" s="256" t="s">
        <v>1</v>
      </c>
      <c r="L611" s="42"/>
      <c r="M611" s="261" t="s">
        <v>1</v>
      </c>
      <c r="N611" s="262" t="s">
        <v>41</v>
      </c>
      <c r="O611" s="88"/>
      <c r="P611" s="263">
        <f>O611*H611</f>
        <v>0</v>
      </c>
      <c r="Q611" s="263">
        <v>0</v>
      </c>
      <c r="R611" s="263">
        <f>Q611*H611</f>
        <v>0</v>
      </c>
      <c r="S611" s="263">
        <v>0</v>
      </c>
      <c r="T611" s="264">
        <f>S611*H611</f>
        <v>0</v>
      </c>
      <c r="AR611" s="265" t="s">
        <v>301</v>
      </c>
      <c r="AT611" s="265" t="s">
        <v>193</v>
      </c>
      <c r="AU611" s="265" t="s">
        <v>85</v>
      </c>
      <c r="AY611" s="17" t="s">
        <v>190</v>
      </c>
      <c r="BE611" s="149">
        <f>IF(N611="základní",J611,0)</f>
        <v>0</v>
      </c>
      <c r="BF611" s="149">
        <f>IF(N611="snížená",J611,0)</f>
        <v>0</v>
      </c>
      <c r="BG611" s="149">
        <f>IF(N611="zákl. přenesená",J611,0)</f>
        <v>0</v>
      </c>
      <c r="BH611" s="149">
        <f>IF(N611="sníž. přenesená",J611,0)</f>
        <v>0</v>
      </c>
      <c r="BI611" s="149">
        <f>IF(N611="nulová",J611,0)</f>
        <v>0</v>
      </c>
      <c r="BJ611" s="17" t="s">
        <v>83</v>
      </c>
      <c r="BK611" s="149">
        <f>ROUND(I611*H611,2)</f>
        <v>0</v>
      </c>
      <c r="BL611" s="17" t="s">
        <v>301</v>
      </c>
      <c r="BM611" s="265" t="s">
        <v>1604</v>
      </c>
    </row>
    <row r="612" spans="2:65" s="1" customFormat="1" ht="24" customHeight="1">
      <c r="B612" s="40"/>
      <c r="C612" s="299" t="s">
        <v>1093</v>
      </c>
      <c r="D612" s="299" t="s">
        <v>206</v>
      </c>
      <c r="E612" s="300" t="s">
        <v>1605</v>
      </c>
      <c r="F612" s="301" t="s">
        <v>1606</v>
      </c>
      <c r="G612" s="302" t="s">
        <v>267</v>
      </c>
      <c r="H612" s="303">
        <v>2</v>
      </c>
      <c r="I612" s="304"/>
      <c r="J612" s="305">
        <f>ROUND(I612*H612,2)</f>
        <v>0</v>
      </c>
      <c r="K612" s="301" t="s">
        <v>1</v>
      </c>
      <c r="L612" s="306"/>
      <c r="M612" s="307" t="s">
        <v>1</v>
      </c>
      <c r="N612" s="308" t="s">
        <v>41</v>
      </c>
      <c r="O612" s="88"/>
      <c r="P612" s="263">
        <f>O612*H612</f>
        <v>0</v>
      </c>
      <c r="Q612" s="263">
        <v>0</v>
      </c>
      <c r="R612" s="263">
        <f>Q612*H612</f>
        <v>0</v>
      </c>
      <c r="S612" s="263">
        <v>0</v>
      </c>
      <c r="T612" s="264">
        <f>S612*H612</f>
        <v>0</v>
      </c>
      <c r="AR612" s="265" t="s">
        <v>362</v>
      </c>
      <c r="AT612" s="265" t="s">
        <v>206</v>
      </c>
      <c r="AU612" s="265" t="s">
        <v>85</v>
      </c>
      <c r="AY612" s="17" t="s">
        <v>190</v>
      </c>
      <c r="BE612" s="149">
        <f>IF(N612="základní",J612,0)</f>
        <v>0</v>
      </c>
      <c r="BF612" s="149">
        <f>IF(N612="snížená",J612,0)</f>
        <v>0</v>
      </c>
      <c r="BG612" s="149">
        <f>IF(N612="zákl. přenesená",J612,0)</f>
        <v>0</v>
      </c>
      <c r="BH612" s="149">
        <f>IF(N612="sníž. přenesená",J612,0)</f>
        <v>0</v>
      </c>
      <c r="BI612" s="149">
        <f>IF(N612="nulová",J612,0)</f>
        <v>0</v>
      </c>
      <c r="BJ612" s="17" t="s">
        <v>83</v>
      </c>
      <c r="BK612" s="149">
        <f>ROUND(I612*H612,2)</f>
        <v>0</v>
      </c>
      <c r="BL612" s="17" t="s">
        <v>301</v>
      </c>
      <c r="BM612" s="265" t="s">
        <v>1607</v>
      </c>
    </row>
    <row r="613" spans="2:51" s="13" customFormat="1" ht="12">
      <c r="B613" s="277"/>
      <c r="C613" s="278"/>
      <c r="D613" s="268" t="s">
        <v>199</v>
      </c>
      <c r="E613" s="279" t="s">
        <v>1</v>
      </c>
      <c r="F613" s="280" t="s">
        <v>85</v>
      </c>
      <c r="G613" s="278"/>
      <c r="H613" s="281">
        <v>2</v>
      </c>
      <c r="I613" s="282"/>
      <c r="J613" s="278"/>
      <c r="K613" s="278"/>
      <c r="L613" s="283"/>
      <c r="M613" s="284"/>
      <c r="N613" s="285"/>
      <c r="O613" s="285"/>
      <c r="P613" s="285"/>
      <c r="Q613" s="285"/>
      <c r="R613" s="285"/>
      <c r="S613" s="285"/>
      <c r="T613" s="286"/>
      <c r="AT613" s="287" t="s">
        <v>199</v>
      </c>
      <c r="AU613" s="287" t="s">
        <v>85</v>
      </c>
      <c r="AV613" s="13" t="s">
        <v>85</v>
      </c>
      <c r="AW613" s="13" t="s">
        <v>31</v>
      </c>
      <c r="AX613" s="13" t="s">
        <v>76</v>
      </c>
      <c r="AY613" s="287" t="s">
        <v>190</v>
      </c>
    </row>
    <row r="614" spans="2:51" s="14" customFormat="1" ht="12">
      <c r="B614" s="288"/>
      <c r="C614" s="289"/>
      <c r="D614" s="268" t="s">
        <v>199</v>
      </c>
      <c r="E614" s="290" t="s">
        <v>1</v>
      </c>
      <c r="F614" s="291" t="s">
        <v>205</v>
      </c>
      <c r="G614" s="289"/>
      <c r="H614" s="292">
        <v>2</v>
      </c>
      <c r="I614" s="293"/>
      <c r="J614" s="289"/>
      <c r="K614" s="289"/>
      <c r="L614" s="294"/>
      <c r="M614" s="295"/>
      <c r="N614" s="296"/>
      <c r="O614" s="296"/>
      <c r="P614" s="296"/>
      <c r="Q614" s="296"/>
      <c r="R614" s="296"/>
      <c r="S614" s="296"/>
      <c r="T614" s="297"/>
      <c r="AT614" s="298" t="s">
        <v>199</v>
      </c>
      <c r="AU614" s="298" t="s">
        <v>85</v>
      </c>
      <c r="AV614" s="14" t="s">
        <v>197</v>
      </c>
      <c r="AW614" s="14" t="s">
        <v>31</v>
      </c>
      <c r="AX614" s="14" t="s">
        <v>83</v>
      </c>
      <c r="AY614" s="298" t="s">
        <v>190</v>
      </c>
    </row>
    <row r="615" spans="2:65" s="1" customFormat="1" ht="24" customHeight="1">
      <c r="B615" s="40"/>
      <c r="C615" s="254" t="s">
        <v>1100</v>
      </c>
      <c r="D615" s="254" t="s">
        <v>193</v>
      </c>
      <c r="E615" s="255" t="s">
        <v>1608</v>
      </c>
      <c r="F615" s="256" t="s">
        <v>1609</v>
      </c>
      <c r="G615" s="257" t="s">
        <v>267</v>
      </c>
      <c r="H615" s="258">
        <v>1</v>
      </c>
      <c r="I615" s="259"/>
      <c r="J615" s="260">
        <f>ROUND(I615*H615,2)</f>
        <v>0</v>
      </c>
      <c r="K615" s="256" t="s">
        <v>1</v>
      </c>
      <c r="L615" s="42"/>
      <c r="M615" s="261" t="s">
        <v>1</v>
      </c>
      <c r="N615" s="262" t="s">
        <v>41</v>
      </c>
      <c r="O615" s="88"/>
      <c r="P615" s="263">
        <f>O615*H615</f>
        <v>0</v>
      </c>
      <c r="Q615" s="263">
        <v>0</v>
      </c>
      <c r="R615" s="263">
        <f>Q615*H615</f>
        <v>0</v>
      </c>
      <c r="S615" s="263">
        <v>0</v>
      </c>
      <c r="T615" s="264">
        <f>S615*H615</f>
        <v>0</v>
      </c>
      <c r="AR615" s="265" t="s">
        <v>301</v>
      </c>
      <c r="AT615" s="265" t="s">
        <v>193</v>
      </c>
      <c r="AU615" s="265" t="s">
        <v>85</v>
      </c>
      <c r="AY615" s="17" t="s">
        <v>190</v>
      </c>
      <c r="BE615" s="149">
        <f>IF(N615="základní",J615,0)</f>
        <v>0</v>
      </c>
      <c r="BF615" s="149">
        <f>IF(N615="snížená",J615,0)</f>
        <v>0</v>
      </c>
      <c r="BG615" s="149">
        <f>IF(N615="zákl. přenesená",J615,0)</f>
        <v>0</v>
      </c>
      <c r="BH615" s="149">
        <f>IF(N615="sníž. přenesená",J615,0)</f>
        <v>0</v>
      </c>
      <c r="BI615" s="149">
        <f>IF(N615="nulová",J615,0)</f>
        <v>0</v>
      </c>
      <c r="BJ615" s="17" t="s">
        <v>83</v>
      </c>
      <c r="BK615" s="149">
        <f>ROUND(I615*H615,2)</f>
        <v>0</v>
      </c>
      <c r="BL615" s="17" t="s">
        <v>301</v>
      </c>
      <c r="BM615" s="265" t="s">
        <v>1610</v>
      </c>
    </row>
    <row r="616" spans="2:65" s="1" customFormat="1" ht="24" customHeight="1">
      <c r="B616" s="40"/>
      <c r="C616" s="299" t="s">
        <v>1104</v>
      </c>
      <c r="D616" s="299" t="s">
        <v>206</v>
      </c>
      <c r="E616" s="300" t="s">
        <v>1611</v>
      </c>
      <c r="F616" s="301" t="s">
        <v>1612</v>
      </c>
      <c r="G616" s="302" t="s">
        <v>267</v>
      </c>
      <c r="H616" s="303">
        <v>1</v>
      </c>
      <c r="I616" s="304"/>
      <c r="J616" s="305">
        <f>ROUND(I616*H616,2)</f>
        <v>0</v>
      </c>
      <c r="K616" s="301" t="s">
        <v>1</v>
      </c>
      <c r="L616" s="306"/>
      <c r="M616" s="307" t="s">
        <v>1</v>
      </c>
      <c r="N616" s="308" t="s">
        <v>41</v>
      </c>
      <c r="O616" s="88"/>
      <c r="P616" s="263">
        <f>O616*H616</f>
        <v>0</v>
      </c>
      <c r="Q616" s="263">
        <v>0</v>
      </c>
      <c r="R616" s="263">
        <f>Q616*H616</f>
        <v>0</v>
      </c>
      <c r="S616" s="263">
        <v>0</v>
      </c>
      <c r="T616" s="264">
        <f>S616*H616</f>
        <v>0</v>
      </c>
      <c r="AR616" s="265" t="s">
        <v>362</v>
      </c>
      <c r="AT616" s="265" t="s">
        <v>206</v>
      </c>
      <c r="AU616" s="265" t="s">
        <v>85</v>
      </c>
      <c r="AY616" s="17" t="s">
        <v>190</v>
      </c>
      <c r="BE616" s="149">
        <f>IF(N616="základní",J616,0)</f>
        <v>0</v>
      </c>
      <c r="BF616" s="149">
        <f>IF(N616="snížená",J616,0)</f>
        <v>0</v>
      </c>
      <c r="BG616" s="149">
        <f>IF(N616="zákl. přenesená",J616,0)</f>
        <v>0</v>
      </c>
      <c r="BH616" s="149">
        <f>IF(N616="sníž. přenesená",J616,0)</f>
        <v>0</v>
      </c>
      <c r="BI616" s="149">
        <f>IF(N616="nulová",J616,0)</f>
        <v>0</v>
      </c>
      <c r="BJ616" s="17" t="s">
        <v>83</v>
      </c>
      <c r="BK616" s="149">
        <f>ROUND(I616*H616,2)</f>
        <v>0</v>
      </c>
      <c r="BL616" s="17" t="s">
        <v>301</v>
      </c>
      <c r="BM616" s="265" t="s">
        <v>1613</v>
      </c>
    </row>
    <row r="617" spans="2:65" s="1" customFormat="1" ht="24" customHeight="1">
      <c r="B617" s="40"/>
      <c r="C617" s="254" t="s">
        <v>1614</v>
      </c>
      <c r="D617" s="254" t="s">
        <v>193</v>
      </c>
      <c r="E617" s="255" t="s">
        <v>1615</v>
      </c>
      <c r="F617" s="256" t="s">
        <v>1616</v>
      </c>
      <c r="G617" s="257" t="s">
        <v>267</v>
      </c>
      <c r="H617" s="258">
        <v>1</v>
      </c>
      <c r="I617" s="259"/>
      <c r="J617" s="260">
        <f>ROUND(I617*H617,2)</f>
        <v>0</v>
      </c>
      <c r="K617" s="256" t="s">
        <v>1</v>
      </c>
      <c r="L617" s="42"/>
      <c r="M617" s="261" t="s">
        <v>1</v>
      </c>
      <c r="N617" s="262" t="s">
        <v>41</v>
      </c>
      <c r="O617" s="88"/>
      <c r="P617" s="263">
        <f>O617*H617</f>
        <v>0</v>
      </c>
      <c r="Q617" s="263">
        <v>0</v>
      </c>
      <c r="R617" s="263">
        <f>Q617*H617</f>
        <v>0</v>
      </c>
      <c r="S617" s="263">
        <v>0</v>
      </c>
      <c r="T617" s="264">
        <f>S617*H617</f>
        <v>0</v>
      </c>
      <c r="AR617" s="265" t="s">
        <v>301</v>
      </c>
      <c r="AT617" s="265" t="s">
        <v>193</v>
      </c>
      <c r="AU617" s="265" t="s">
        <v>85</v>
      </c>
      <c r="AY617" s="17" t="s">
        <v>190</v>
      </c>
      <c r="BE617" s="149">
        <f>IF(N617="základní",J617,0)</f>
        <v>0</v>
      </c>
      <c r="BF617" s="149">
        <f>IF(N617="snížená",J617,0)</f>
        <v>0</v>
      </c>
      <c r="BG617" s="149">
        <f>IF(N617="zákl. přenesená",J617,0)</f>
        <v>0</v>
      </c>
      <c r="BH617" s="149">
        <f>IF(N617="sníž. přenesená",J617,0)</f>
        <v>0</v>
      </c>
      <c r="BI617" s="149">
        <f>IF(N617="nulová",J617,0)</f>
        <v>0</v>
      </c>
      <c r="BJ617" s="17" t="s">
        <v>83</v>
      </c>
      <c r="BK617" s="149">
        <f>ROUND(I617*H617,2)</f>
        <v>0</v>
      </c>
      <c r="BL617" s="17" t="s">
        <v>301</v>
      </c>
      <c r="BM617" s="265" t="s">
        <v>1617</v>
      </c>
    </row>
    <row r="618" spans="2:65" s="1" customFormat="1" ht="36" customHeight="1">
      <c r="B618" s="40"/>
      <c r="C618" s="254" t="s">
        <v>1618</v>
      </c>
      <c r="D618" s="254" t="s">
        <v>193</v>
      </c>
      <c r="E618" s="255" t="s">
        <v>1619</v>
      </c>
      <c r="F618" s="256" t="s">
        <v>1620</v>
      </c>
      <c r="G618" s="257" t="s">
        <v>196</v>
      </c>
      <c r="H618" s="258">
        <v>11.138</v>
      </c>
      <c r="I618" s="259"/>
      <c r="J618" s="260">
        <f>ROUND(I618*H618,2)</f>
        <v>0</v>
      </c>
      <c r="K618" s="256" t="s">
        <v>1</v>
      </c>
      <c r="L618" s="42"/>
      <c r="M618" s="261" t="s">
        <v>1</v>
      </c>
      <c r="N618" s="262" t="s">
        <v>41</v>
      </c>
      <c r="O618" s="88"/>
      <c r="P618" s="263">
        <f>O618*H618</f>
        <v>0</v>
      </c>
      <c r="Q618" s="263">
        <v>0</v>
      </c>
      <c r="R618" s="263">
        <f>Q618*H618</f>
        <v>0</v>
      </c>
      <c r="S618" s="263">
        <v>0</v>
      </c>
      <c r="T618" s="264">
        <f>S618*H618</f>
        <v>0</v>
      </c>
      <c r="AR618" s="265" t="s">
        <v>301</v>
      </c>
      <c r="AT618" s="265" t="s">
        <v>193</v>
      </c>
      <c r="AU618" s="265" t="s">
        <v>85</v>
      </c>
      <c r="AY618" s="17" t="s">
        <v>190</v>
      </c>
      <c r="BE618" s="149">
        <f>IF(N618="základní",J618,0)</f>
        <v>0</v>
      </c>
      <c r="BF618" s="149">
        <f>IF(N618="snížená",J618,0)</f>
        <v>0</v>
      </c>
      <c r="BG618" s="149">
        <f>IF(N618="zákl. přenesená",J618,0)</f>
        <v>0</v>
      </c>
      <c r="BH618" s="149">
        <f>IF(N618="sníž. přenesená",J618,0)</f>
        <v>0</v>
      </c>
      <c r="BI618" s="149">
        <f>IF(N618="nulová",J618,0)</f>
        <v>0</v>
      </c>
      <c r="BJ618" s="17" t="s">
        <v>83</v>
      </c>
      <c r="BK618" s="149">
        <f>ROUND(I618*H618,2)</f>
        <v>0</v>
      </c>
      <c r="BL618" s="17" t="s">
        <v>301</v>
      </c>
      <c r="BM618" s="265" t="s">
        <v>1621</v>
      </c>
    </row>
    <row r="619" spans="2:51" s="13" customFormat="1" ht="12">
      <c r="B619" s="277"/>
      <c r="C619" s="278"/>
      <c r="D619" s="268" t="s">
        <v>199</v>
      </c>
      <c r="E619" s="279" t="s">
        <v>1</v>
      </c>
      <c r="F619" s="280" t="s">
        <v>1622</v>
      </c>
      <c r="G619" s="278"/>
      <c r="H619" s="281">
        <v>11.138</v>
      </c>
      <c r="I619" s="282"/>
      <c r="J619" s="278"/>
      <c r="K619" s="278"/>
      <c r="L619" s="283"/>
      <c r="M619" s="284"/>
      <c r="N619" s="285"/>
      <c r="O619" s="285"/>
      <c r="P619" s="285"/>
      <c r="Q619" s="285"/>
      <c r="R619" s="285"/>
      <c r="S619" s="285"/>
      <c r="T619" s="286"/>
      <c r="AT619" s="287" t="s">
        <v>199</v>
      </c>
      <c r="AU619" s="287" t="s">
        <v>85</v>
      </c>
      <c r="AV619" s="13" t="s">
        <v>85</v>
      </c>
      <c r="AW619" s="13" t="s">
        <v>31</v>
      </c>
      <c r="AX619" s="13" t="s">
        <v>76</v>
      </c>
      <c r="AY619" s="287" t="s">
        <v>190</v>
      </c>
    </row>
    <row r="620" spans="2:51" s="14" customFormat="1" ht="12">
      <c r="B620" s="288"/>
      <c r="C620" s="289"/>
      <c r="D620" s="268" t="s">
        <v>199</v>
      </c>
      <c r="E620" s="290" t="s">
        <v>1</v>
      </c>
      <c r="F620" s="291" t="s">
        <v>205</v>
      </c>
      <c r="G620" s="289"/>
      <c r="H620" s="292">
        <v>11.138</v>
      </c>
      <c r="I620" s="293"/>
      <c r="J620" s="289"/>
      <c r="K620" s="289"/>
      <c r="L620" s="294"/>
      <c r="M620" s="295"/>
      <c r="N620" s="296"/>
      <c r="O620" s="296"/>
      <c r="P620" s="296"/>
      <c r="Q620" s="296"/>
      <c r="R620" s="296"/>
      <c r="S620" s="296"/>
      <c r="T620" s="297"/>
      <c r="AT620" s="298" t="s">
        <v>199</v>
      </c>
      <c r="AU620" s="298" t="s">
        <v>85</v>
      </c>
      <c r="AV620" s="14" t="s">
        <v>197</v>
      </c>
      <c r="AW620" s="14" t="s">
        <v>31</v>
      </c>
      <c r="AX620" s="14" t="s">
        <v>83</v>
      </c>
      <c r="AY620" s="298" t="s">
        <v>190</v>
      </c>
    </row>
    <row r="621" spans="2:65" s="1" customFormat="1" ht="24" customHeight="1">
      <c r="B621" s="40"/>
      <c r="C621" s="254" t="s">
        <v>1623</v>
      </c>
      <c r="D621" s="254" t="s">
        <v>193</v>
      </c>
      <c r="E621" s="255" t="s">
        <v>503</v>
      </c>
      <c r="F621" s="256" t="s">
        <v>504</v>
      </c>
      <c r="G621" s="257" t="s">
        <v>296</v>
      </c>
      <c r="H621" s="258">
        <v>0.192</v>
      </c>
      <c r="I621" s="259"/>
      <c r="J621" s="260">
        <f>ROUND(I621*H621,2)</f>
        <v>0</v>
      </c>
      <c r="K621" s="256" t="s">
        <v>1</v>
      </c>
      <c r="L621" s="42"/>
      <c r="M621" s="261" t="s">
        <v>1</v>
      </c>
      <c r="N621" s="262" t="s">
        <v>41</v>
      </c>
      <c r="O621" s="88"/>
      <c r="P621" s="263">
        <f>O621*H621</f>
        <v>0</v>
      </c>
      <c r="Q621" s="263">
        <v>0</v>
      </c>
      <c r="R621" s="263">
        <f>Q621*H621</f>
        <v>0</v>
      </c>
      <c r="S621" s="263">
        <v>0</v>
      </c>
      <c r="T621" s="264">
        <f>S621*H621</f>
        <v>0</v>
      </c>
      <c r="AR621" s="265" t="s">
        <v>301</v>
      </c>
      <c r="AT621" s="265" t="s">
        <v>193</v>
      </c>
      <c r="AU621" s="265" t="s">
        <v>85</v>
      </c>
      <c r="AY621" s="17" t="s">
        <v>190</v>
      </c>
      <c r="BE621" s="149">
        <f>IF(N621="základní",J621,0)</f>
        <v>0</v>
      </c>
      <c r="BF621" s="149">
        <f>IF(N621="snížená",J621,0)</f>
        <v>0</v>
      </c>
      <c r="BG621" s="149">
        <f>IF(N621="zákl. přenesená",J621,0)</f>
        <v>0</v>
      </c>
      <c r="BH621" s="149">
        <f>IF(N621="sníž. přenesená",J621,0)</f>
        <v>0</v>
      </c>
      <c r="BI621" s="149">
        <f>IF(N621="nulová",J621,0)</f>
        <v>0</v>
      </c>
      <c r="BJ621" s="17" t="s">
        <v>83</v>
      </c>
      <c r="BK621" s="149">
        <f>ROUND(I621*H621,2)</f>
        <v>0</v>
      </c>
      <c r="BL621" s="17" t="s">
        <v>301</v>
      </c>
      <c r="BM621" s="265" t="s">
        <v>1624</v>
      </c>
    </row>
    <row r="622" spans="2:63" s="11" customFormat="1" ht="22.8" customHeight="1">
      <c r="B622" s="238"/>
      <c r="C622" s="239"/>
      <c r="D622" s="240" t="s">
        <v>75</v>
      </c>
      <c r="E622" s="252" t="s">
        <v>506</v>
      </c>
      <c r="F622" s="252" t="s">
        <v>507</v>
      </c>
      <c r="G622" s="239"/>
      <c r="H622" s="239"/>
      <c r="I622" s="242"/>
      <c r="J622" s="253">
        <f>BK622</f>
        <v>0</v>
      </c>
      <c r="K622" s="239"/>
      <c r="L622" s="244"/>
      <c r="M622" s="245"/>
      <c r="N622" s="246"/>
      <c r="O622" s="246"/>
      <c r="P622" s="247">
        <f>SUM(P623:P652)</f>
        <v>0</v>
      </c>
      <c r="Q622" s="246"/>
      <c r="R622" s="247">
        <f>SUM(R623:R652)</f>
        <v>0</v>
      </c>
      <c r="S622" s="246"/>
      <c r="T622" s="248">
        <f>SUM(T623:T652)</f>
        <v>0</v>
      </c>
      <c r="AR622" s="249" t="s">
        <v>85</v>
      </c>
      <c r="AT622" s="250" t="s">
        <v>75</v>
      </c>
      <c r="AU622" s="250" t="s">
        <v>83</v>
      </c>
      <c r="AY622" s="249" t="s">
        <v>190</v>
      </c>
      <c r="BK622" s="251">
        <f>SUM(BK623:BK652)</f>
        <v>0</v>
      </c>
    </row>
    <row r="623" spans="2:65" s="1" customFormat="1" ht="16.5" customHeight="1">
      <c r="B623" s="40"/>
      <c r="C623" s="254" t="s">
        <v>1625</v>
      </c>
      <c r="D623" s="254" t="s">
        <v>193</v>
      </c>
      <c r="E623" s="255" t="s">
        <v>509</v>
      </c>
      <c r="F623" s="256" t="s">
        <v>510</v>
      </c>
      <c r="G623" s="257" t="s">
        <v>196</v>
      </c>
      <c r="H623" s="258">
        <v>39.623</v>
      </c>
      <c r="I623" s="259"/>
      <c r="J623" s="260">
        <f>ROUND(I623*H623,2)</f>
        <v>0</v>
      </c>
      <c r="K623" s="256" t="s">
        <v>1</v>
      </c>
      <c r="L623" s="42"/>
      <c r="M623" s="261" t="s">
        <v>1</v>
      </c>
      <c r="N623" s="262" t="s">
        <v>41</v>
      </c>
      <c r="O623" s="88"/>
      <c r="P623" s="263">
        <f>O623*H623</f>
        <v>0</v>
      </c>
      <c r="Q623" s="263">
        <v>0</v>
      </c>
      <c r="R623" s="263">
        <f>Q623*H623</f>
        <v>0</v>
      </c>
      <c r="S623" s="263">
        <v>0</v>
      </c>
      <c r="T623" s="264">
        <f>S623*H623</f>
        <v>0</v>
      </c>
      <c r="AR623" s="265" t="s">
        <v>301</v>
      </c>
      <c r="AT623" s="265" t="s">
        <v>193</v>
      </c>
      <c r="AU623" s="265" t="s">
        <v>85</v>
      </c>
      <c r="AY623" s="17" t="s">
        <v>190</v>
      </c>
      <c r="BE623" s="149">
        <f>IF(N623="základní",J623,0)</f>
        <v>0</v>
      </c>
      <c r="BF623" s="149">
        <f>IF(N623="snížená",J623,0)</f>
        <v>0</v>
      </c>
      <c r="BG623" s="149">
        <f>IF(N623="zákl. přenesená",J623,0)</f>
        <v>0</v>
      </c>
      <c r="BH623" s="149">
        <f>IF(N623="sníž. přenesená",J623,0)</f>
        <v>0</v>
      </c>
      <c r="BI623" s="149">
        <f>IF(N623="nulová",J623,0)</f>
        <v>0</v>
      </c>
      <c r="BJ623" s="17" t="s">
        <v>83</v>
      </c>
      <c r="BK623" s="149">
        <f>ROUND(I623*H623,2)</f>
        <v>0</v>
      </c>
      <c r="BL623" s="17" t="s">
        <v>301</v>
      </c>
      <c r="BM623" s="265" t="s">
        <v>1626</v>
      </c>
    </row>
    <row r="624" spans="2:51" s="12" customFormat="1" ht="12">
      <c r="B624" s="266"/>
      <c r="C624" s="267"/>
      <c r="D624" s="268" t="s">
        <v>199</v>
      </c>
      <c r="E624" s="269" t="s">
        <v>1</v>
      </c>
      <c r="F624" s="270" t="s">
        <v>200</v>
      </c>
      <c r="G624" s="267"/>
      <c r="H624" s="269" t="s">
        <v>1</v>
      </c>
      <c r="I624" s="271"/>
      <c r="J624" s="267"/>
      <c r="K624" s="267"/>
      <c r="L624" s="272"/>
      <c r="M624" s="273"/>
      <c r="N624" s="274"/>
      <c r="O624" s="274"/>
      <c r="P624" s="274"/>
      <c r="Q624" s="274"/>
      <c r="R624" s="274"/>
      <c r="S624" s="274"/>
      <c r="T624" s="275"/>
      <c r="AT624" s="276" t="s">
        <v>199</v>
      </c>
      <c r="AU624" s="276" t="s">
        <v>85</v>
      </c>
      <c r="AV624" s="12" t="s">
        <v>83</v>
      </c>
      <c r="AW624" s="12" t="s">
        <v>31</v>
      </c>
      <c r="AX624" s="12" t="s">
        <v>76</v>
      </c>
      <c r="AY624" s="276" t="s">
        <v>190</v>
      </c>
    </row>
    <row r="625" spans="2:51" s="13" customFormat="1" ht="12">
      <c r="B625" s="277"/>
      <c r="C625" s="278"/>
      <c r="D625" s="268" t="s">
        <v>199</v>
      </c>
      <c r="E625" s="279" t="s">
        <v>1</v>
      </c>
      <c r="F625" s="280" t="s">
        <v>1627</v>
      </c>
      <c r="G625" s="278"/>
      <c r="H625" s="281">
        <v>39.623</v>
      </c>
      <c r="I625" s="282"/>
      <c r="J625" s="278"/>
      <c r="K625" s="278"/>
      <c r="L625" s="283"/>
      <c r="M625" s="284"/>
      <c r="N625" s="285"/>
      <c r="O625" s="285"/>
      <c r="P625" s="285"/>
      <c r="Q625" s="285"/>
      <c r="R625" s="285"/>
      <c r="S625" s="285"/>
      <c r="T625" s="286"/>
      <c r="AT625" s="287" t="s">
        <v>199</v>
      </c>
      <c r="AU625" s="287" t="s">
        <v>85</v>
      </c>
      <c r="AV625" s="13" t="s">
        <v>85</v>
      </c>
      <c r="AW625" s="13" t="s">
        <v>31</v>
      </c>
      <c r="AX625" s="13" t="s">
        <v>83</v>
      </c>
      <c r="AY625" s="287" t="s">
        <v>190</v>
      </c>
    </row>
    <row r="626" spans="2:65" s="1" customFormat="1" ht="24" customHeight="1">
      <c r="B626" s="40"/>
      <c r="C626" s="254" t="s">
        <v>1628</v>
      </c>
      <c r="D626" s="254" t="s">
        <v>193</v>
      </c>
      <c r="E626" s="255" t="s">
        <v>1629</v>
      </c>
      <c r="F626" s="256" t="s">
        <v>1630</v>
      </c>
      <c r="G626" s="257" t="s">
        <v>267</v>
      </c>
      <c r="H626" s="258">
        <v>1</v>
      </c>
      <c r="I626" s="259"/>
      <c r="J626" s="260">
        <f>ROUND(I626*H626,2)</f>
        <v>0</v>
      </c>
      <c r="K626" s="256" t="s">
        <v>1</v>
      </c>
      <c r="L626" s="42"/>
      <c r="M626" s="261" t="s">
        <v>1</v>
      </c>
      <c r="N626" s="262" t="s">
        <v>41</v>
      </c>
      <c r="O626" s="88"/>
      <c r="P626" s="263">
        <f>O626*H626</f>
        <v>0</v>
      </c>
      <c r="Q626" s="263">
        <v>0</v>
      </c>
      <c r="R626" s="263">
        <f>Q626*H626</f>
        <v>0</v>
      </c>
      <c r="S626" s="263">
        <v>0</v>
      </c>
      <c r="T626" s="264">
        <f>S626*H626</f>
        <v>0</v>
      </c>
      <c r="AR626" s="265" t="s">
        <v>301</v>
      </c>
      <c r="AT626" s="265" t="s">
        <v>193</v>
      </c>
      <c r="AU626" s="265" t="s">
        <v>85</v>
      </c>
      <c r="AY626" s="17" t="s">
        <v>190</v>
      </c>
      <c r="BE626" s="149">
        <f>IF(N626="základní",J626,0)</f>
        <v>0</v>
      </c>
      <c r="BF626" s="149">
        <f>IF(N626="snížená",J626,0)</f>
        <v>0</v>
      </c>
      <c r="BG626" s="149">
        <f>IF(N626="zákl. přenesená",J626,0)</f>
        <v>0</v>
      </c>
      <c r="BH626" s="149">
        <f>IF(N626="sníž. přenesená",J626,0)</f>
        <v>0</v>
      </c>
      <c r="BI626" s="149">
        <f>IF(N626="nulová",J626,0)</f>
        <v>0</v>
      </c>
      <c r="BJ626" s="17" t="s">
        <v>83</v>
      </c>
      <c r="BK626" s="149">
        <f>ROUND(I626*H626,2)</f>
        <v>0</v>
      </c>
      <c r="BL626" s="17" t="s">
        <v>301</v>
      </c>
      <c r="BM626" s="265" t="s">
        <v>1631</v>
      </c>
    </row>
    <row r="627" spans="2:51" s="13" customFormat="1" ht="12">
      <c r="B627" s="277"/>
      <c r="C627" s="278"/>
      <c r="D627" s="268" t="s">
        <v>199</v>
      </c>
      <c r="E627" s="279" t="s">
        <v>1</v>
      </c>
      <c r="F627" s="280" t="s">
        <v>83</v>
      </c>
      <c r="G627" s="278"/>
      <c r="H627" s="281">
        <v>1</v>
      </c>
      <c r="I627" s="282"/>
      <c r="J627" s="278"/>
      <c r="K627" s="278"/>
      <c r="L627" s="283"/>
      <c r="M627" s="284"/>
      <c r="N627" s="285"/>
      <c r="O627" s="285"/>
      <c r="P627" s="285"/>
      <c r="Q627" s="285"/>
      <c r="R627" s="285"/>
      <c r="S627" s="285"/>
      <c r="T627" s="286"/>
      <c r="AT627" s="287" t="s">
        <v>199</v>
      </c>
      <c r="AU627" s="287" t="s">
        <v>85</v>
      </c>
      <c r="AV627" s="13" t="s">
        <v>85</v>
      </c>
      <c r="AW627" s="13" t="s">
        <v>31</v>
      </c>
      <c r="AX627" s="13" t="s">
        <v>76</v>
      </c>
      <c r="AY627" s="287" t="s">
        <v>190</v>
      </c>
    </row>
    <row r="628" spans="2:51" s="14" customFormat="1" ht="12">
      <c r="B628" s="288"/>
      <c r="C628" s="289"/>
      <c r="D628" s="268" t="s">
        <v>199</v>
      </c>
      <c r="E628" s="290" t="s">
        <v>1</v>
      </c>
      <c r="F628" s="291" t="s">
        <v>205</v>
      </c>
      <c r="G628" s="289"/>
      <c r="H628" s="292">
        <v>1</v>
      </c>
      <c r="I628" s="293"/>
      <c r="J628" s="289"/>
      <c r="K628" s="289"/>
      <c r="L628" s="294"/>
      <c r="M628" s="295"/>
      <c r="N628" s="296"/>
      <c r="O628" s="296"/>
      <c r="P628" s="296"/>
      <c r="Q628" s="296"/>
      <c r="R628" s="296"/>
      <c r="S628" s="296"/>
      <c r="T628" s="297"/>
      <c r="AT628" s="298" t="s">
        <v>199</v>
      </c>
      <c r="AU628" s="298" t="s">
        <v>85</v>
      </c>
      <c r="AV628" s="14" t="s">
        <v>197</v>
      </c>
      <c r="AW628" s="14" t="s">
        <v>31</v>
      </c>
      <c r="AX628" s="14" t="s">
        <v>83</v>
      </c>
      <c r="AY628" s="298" t="s">
        <v>190</v>
      </c>
    </row>
    <row r="629" spans="2:65" s="1" customFormat="1" ht="24" customHeight="1">
      <c r="B629" s="40"/>
      <c r="C629" s="254" t="s">
        <v>1632</v>
      </c>
      <c r="D629" s="254" t="s">
        <v>193</v>
      </c>
      <c r="E629" s="255" t="s">
        <v>1633</v>
      </c>
      <c r="F629" s="256" t="s">
        <v>1634</v>
      </c>
      <c r="G629" s="257" t="s">
        <v>267</v>
      </c>
      <c r="H629" s="258">
        <v>1</v>
      </c>
      <c r="I629" s="259"/>
      <c r="J629" s="260">
        <f>ROUND(I629*H629,2)</f>
        <v>0</v>
      </c>
      <c r="K629" s="256" t="s">
        <v>1</v>
      </c>
      <c r="L629" s="42"/>
      <c r="M629" s="261" t="s">
        <v>1</v>
      </c>
      <c r="N629" s="262" t="s">
        <v>41</v>
      </c>
      <c r="O629" s="88"/>
      <c r="P629" s="263">
        <f>O629*H629</f>
        <v>0</v>
      </c>
      <c r="Q629" s="263">
        <v>0</v>
      </c>
      <c r="R629" s="263">
        <f>Q629*H629</f>
        <v>0</v>
      </c>
      <c r="S629" s="263">
        <v>0</v>
      </c>
      <c r="T629" s="264">
        <f>S629*H629</f>
        <v>0</v>
      </c>
      <c r="AR629" s="265" t="s">
        <v>301</v>
      </c>
      <c r="AT629" s="265" t="s">
        <v>193</v>
      </c>
      <c r="AU629" s="265" t="s">
        <v>85</v>
      </c>
      <c r="AY629" s="17" t="s">
        <v>190</v>
      </c>
      <c r="BE629" s="149">
        <f>IF(N629="základní",J629,0)</f>
        <v>0</v>
      </c>
      <c r="BF629" s="149">
        <f>IF(N629="snížená",J629,0)</f>
        <v>0</v>
      </c>
      <c r="BG629" s="149">
        <f>IF(N629="zákl. přenesená",J629,0)</f>
        <v>0</v>
      </c>
      <c r="BH629" s="149">
        <f>IF(N629="sníž. přenesená",J629,0)</f>
        <v>0</v>
      </c>
      <c r="BI629" s="149">
        <f>IF(N629="nulová",J629,0)</f>
        <v>0</v>
      </c>
      <c r="BJ629" s="17" t="s">
        <v>83</v>
      </c>
      <c r="BK629" s="149">
        <f>ROUND(I629*H629,2)</f>
        <v>0</v>
      </c>
      <c r="BL629" s="17" t="s">
        <v>301</v>
      </c>
      <c r="BM629" s="265" t="s">
        <v>1635</v>
      </c>
    </row>
    <row r="630" spans="2:51" s="13" customFormat="1" ht="12">
      <c r="B630" s="277"/>
      <c r="C630" s="278"/>
      <c r="D630" s="268" t="s">
        <v>199</v>
      </c>
      <c r="E630" s="279" t="s">
        <v>1</v>
      </c>
      <c r="F630" s="280" t="s">
        <v>83</v>
      </c>
      <c r="G630" s="278"/>
      <c r="H630" s="281">
        <v>1</v>
      </c>
      <c r="I630" s="282"/>
      <c r="J630" s="278"/>
      <c r="K630" s="278"/>
      <c r="L630" s="283"/>
      <c r="M630" s="284"/>
      <c r="N630" s="285"/>
      <c r="O630" s="285"/>
      <c r="P630" s="285"/>
      <c r="Q630" s="285"/>
      <c r="R630" s="285"/>
      <c r="S630" s="285"/>
      <c r="T630" s="286"/>
      <c r="AT630" s="287" t="s">
        <v>199</v>
      </c>
      <c r="AU630" s="287" t="s">
        <v>85</v>
      </c>
      <c r="AV630" s="13" t="s">
        <v>85</v>
      </c>
      <c r="AW630" s="13" t="s">
        <v>31</v>
      </c>
      <c r="AX630" s="13" t="s">
        <v>76</v>
      </c>
      <c r="AY630" s="287" t="s">
        <v>190</v>
      </c>
    </row>
    <row r="631" spans="2:51" s="14" customFormat="1" ht="12">
      <c r="B631" s="288"/>
      <c r="C631" s="289"/>
      <c r="D631" s="268" t="s">
        <v>199</v>
      </c>
      <c r="E631" s="290" t="s">
        <v>1</v>
      </c>
      <c r="F631" s="291" t="s">
        <v>205</v>
      </c>
      <c r="G631" s="289"/>
      <c r="H631" s="292">
        <v>1</v>
      </c>
      <c r="I631" s="293"/>
      <c r="J631" s="289"/>
      <c r="K631" s="289"/>
      <c r="L631" s="294"/>
      <c r="M631" s="295"/>
      <c r="N631" s="296"/>
      <c r="O631" s="296"/>
      <c r="P631" s="296"/>
      <c r="Q631" s="296"/>
      <c r="R631" s="296"/>
      <c r="S631" s="296"/>
      <c r="T631" s="297"/>
      <c r="AT631" s="298" t="s">
        <v>199</v>
      </c>
      <c r="AU631" s="298" t="s">
        <v>85</v>
      </c>
      <c r="AV631" s="14" t="s">
        <v>197</v>
      </c>
      <c r="AW631" s="14" t="s">
        <v>31</v>
      </c>
      <c r="AX631" s="14" t="s">
        <v>83</v>
      </c>
      <c r="AY631" s="298" t="s">
        <v>190</v>
      </c>
    </row>
    <row r="632" spans="2:65" s="1" customFormat="1" ht="24" customHeight="1">
      <c r="B632" s="40"/>
      <c r="C632" s="254" t="s">
        <v>1636</v>
      </c>
      <c r="D632" s="254" t="s">
        <v>193</v>
      </c>
      <c r="E632" s="255" t="s">
        <v>1637</v>
      </c>
      <c r="F632" s="256" t="s">
        <v>1638</v>
      </c>
      <c r="G632" s="257" t="s">
        <v>267</v>
      </c>
      <c r="H632" s="258">
        <v>1</v>
      </c>
      <c r="I632" s="259"/>
      <c r="J632" s="260">
        <f>ROUND(I632*H632,2)</f>
        <v>0</v>
      </c>
      <c r="K632" s="256" t="s">
        <v>1</v>
      </c>
      <c r="L632" s="42"/>
      <c r="M632" s="261" t="s">
        <v>1</v>
      </c>
      <c r="N632" s="262" t="s">
        <v>41</v>
      </c>
      <c r="O632" s="88"/>
      <c r="P632" s="263">
        <f>O632*H632</f>
        <v>0</v>
      </c>
      <c r="Q632" s="263">
        <v>0</v>
      </c>
      <c r="R632" s="263">
        <f>Q632*H632</f>
        <v>0</v>
      </c>
      <c r="S632" s="263">
        <v>0</v>
      </c>
      <c r="T632" s="264">
        <f>S632*H632</f>
        <v>0</v>
      </c>
      <c r="AR632" s="265" t="s">
        <v>301</v>
      </c>
      <c r="AT632" s="265" t="s">
        <v>193</v>
      </c>
      <c r="AU632" s="265" t="s">
        <v>85</v>
      </c>
      <c r="AY632" s="17" t="s">
        <v>190</v>
      </c>
      <c r="BE632" s="149">
        <f>IF(N632="základní",J632,0)</f>
        <v>0</v>
      </c>
      <c r="BF632" s="149">
        <f>IF(N632="snížená",J632,0)</f>
        <v>0</v>
      </c>
      <c r="BG632" s="149">
        <f>IF(N632="zákl. přenesená",J632,0)</f>
        <v>0</v>
      </c>
      <c r="BH632" s="149">
        <f>IF(N632="sníž. přenesená",J632,0)</f>
        <v>0</v>
      </c>
      <c r="BI632" s="149">
        <f>IF(N632="nulová",J632,0)</f>
        <v>0</v>
      </c>
      <c r="BJ632" s="17" t="s">
        <v>83</v>
      </c>
      <c r="BK632" s="149">
        <f>ROUND(I632*H632,2)</f>
        <v>0</v>
      </c>
      <c r="BL632" s="17" t="s">
        <v>301</v>
      </c>
      <c r="BM632" s="265" t="s">
        <v>1639</v>
      </c>
    </row>
    <row r="633" spans="2:51" s="13" customFormat="1" ht="12">
      <c r="B633" s="277"/>
      <c r="C633" s="278"/>
      <c r="D633" s="268" t="s">
        <v>199</v>
      </c>
      <c r="E633" s="279" t="s">
        <v>1</v>
      </c>
      <c r="F633" s="280" t="s">
        <v>83</v>
      </c>
      <c r="G633" s="278"/>
      <c r="H633" s="281">
        <v>1</v>
      </c>
      <c r="I633" s="282"/>
      <c r="J633" s="278"/>
      <c r="K633" s="278"/>
      <c r="L633" s="283"/>
      <c r="M633" s="284"/>
      <c r="N633" s="285"/>
      <c r="O633" s="285"/>
      <c r="P633" s="285"/>
      <c r="Q633" s="285"/>
      <c r="R633" s="285"/>
      <c r="S633" s="285"/>
      <c r="T633" s="286"/>
      <c r="AT633" s="287" t="s">
        <v>199</v>
      </c>
      <c r="AU633" s="287" t="s">
        <v>85</v>
      </c>
      <c r="AV633" s="13" t="s">
        <v>85</v>
      </c>
      <c r="AW633" s="13" t="s">
        <v>31</v>
      </c>
      <c r="AX633" s="13" t="s">
        <v>76</v>
      </c>
      <c r="AY633" s="287" t="s">
        <v>190</v>
      </c>
    </row>
    <row r="634" spans="2:51" s="14" customFormat="1" ht="12">
      <c r="B634" s="288"/>
      <c r="C634" s="289"/>
      <c r="D634" s="268" t="s">
        <v>199</v>
      </c>
      <c r="E634" s="290" t="s">
        <v>1</v>
      </c>
      <c r="F634" s="291" t="s">
        <v>205</v>
      </c>
      <c r="G634" s="289"/>
      <c r="H634" s="292">
        <v>1</v>
      </c>
      <c r="I634" s="293"/>
      <c r="J634" s="289"/>
      <c r="K634" s="289"/>
      <c r="L634" s="294"/>
      <c r="M634" s="295"/>
      <c r="N634" s="296"/>
      <c r="O634" s="296"/>
      <c r="P634" s="296"/>
      <c r="Q634" s="296"/>
      <c r="R634" s="296"/>
      <c r="S634" s="296"/>
      <c r="T634" s="297"/>
      <c r="AT634" s="298" t="s">
        <v>199</v>
      </c>
      <c r="AU634" s="298" t="s">
        <v>85</v>
      </c>
      <c r="AV634" s="14" t="s">
        <v>197</v>
      </c>
      <c r="AW634" s="14" t="s">
        <v>31</v>
      </c>
      <c r="AX634" s="14" t="s">
        <v>83</v>
      </c>
      <c r="AY634" s="298" t="s">
        <v>190</v>
      </c>
    </row>
    <row r="635" spans="2:65" s="1" customFormat="1" ht="36" customHeight="1">
      <c r="B635" s="40"/>
      <c r="C635" s="254" t="s">
        <v>1640</v>
      </c>
      <c r="D635" s="254" t="s">
        <v>193</v>
      </c>
      <c r="E635" s="255" t="s">
        <v>1641</v>
      </c>
      <c r="F635" s="256" t="s">
        <v>1642</v>
      </c>
      <c r="G635" s="257" t="s">
        <v>196</v>
      </c>
      <c r="H635" s="258">
        <v>82.305</v>
      </c>
      <c r="I635" s="259"/>
      <c r="J635" s="260">
        <f>ROUND(I635*H635,2)</f>
        <v>0</v>
      </c>
      <c r="K635" s="256" t="s">
        <v>1</v>
      </c>
      <c r="L635" s="42"/>
      <c r="M635" s="261" t="s">
        <v>1</v>
      </c>
      <c r="N635" s="262" t="s">
        <v>41</v>
      </c>
      <c r="O635" s="88"/>
      <c r="P635" s="263">
        <f>O635*H635</f>
        <v>0</v>
      </c>
      <c r="Q635" s="263">
        <v>0</v>
      </c>
      <c r="R635" s="263">
        <f>Q635*H635</f>
        <v>0</v>
      </c>
      <c r="S635" s="263">
        <v>0</v>
      </c>
      <c r="T635" s="264">
        <f>S635*H635</f>
        <v>0</v>
      </c>
      <c r="AR635" s="265" t="s">
        <v>301</v>
      </c>
      <c r="AT635" s="265" t="s">
        <v>193</v>
      </c>
      <c r="AU635" s="265" t="s">
        <v>85</v>
      </c>
      <c r="AY635" s="17" t="s">
        <v>190</v>
      </c>
      <c r="BE635" s="149">
        <f>IF(N635="základní",J635,0)</f>
        <v>0</v>
      </c>
      <c r="BF635" s="149">
        <f>IF(N635="snížená",J635,0)</f>
        <v>0</v>
      </c>
      <c r="BG635" s="149">
        <f>IF(N635="zákl. přenesená",J635,0)</f>
        <v>0</v>
      </c>
      <c r="BH635" s="149">
        <f>IF(N635="sníž. přenesená",J635,0)</f>
        <v>0</v>
      </c>
      <c r="BI635" s="149">
        <f>IF(N635="nulová",J635,0)</f>
        <v>0</v>
      </c>
      <c r="BJ635" s="17" t="s">
        <v>83</v>
      </c>
      <c r="BK635" s="149">
        <f>ROUND(I635*H635,2)</f>
        <v>0</v>
      </c>
      <c r="BL635" s="17" t="s">
        <v>301</v>
      </c>
      <c r="BM635" s="265" t="s">
        <v>1643</v>
      </c>
    </row>
    <row r="636" spans="2:51" s="13" customFormat="1" ht="12">
      <c r="B636" s="277"/>
      <c r="C636" s="278"/>
      <c r="D636" s="268" t="s">
        <v>199</v>
      </c>
      <c r="E636" s="279" t="s">
        <v>1</v>
      </c>
      <c r="F636" s="280" t="s">
        <v>242</v>
      </c>
      <c r="G636" s="278"/>
      <c r="H636" s="281">
        <v>1.705</v>
      </c>
      <c r="I636" s="282"/>
      <c r="J636" s="278"/>
      <c r="K636" s="278"/>
      <c r="L636" s="283"/>
      <c r="M636" s="284"/>
      <c r="N636" s="285"/>
      <c r="O636" s="285"/>
      <c r="P636" s="285"/>
      <c r="Q636" s="285"/>
      <c r="R636" s="285"/>
      <c r="S636" s="285"/>
      <c r="T636" s="286"/>
      <c r="AT636" s="287" t="s">
        <v>199</v>
      </c>
      <c r="AU636" s="287" t="s">
        <v>85</v>
      </c>
      <c r="AV636" s="13" t="s">
        <v>85</v>
      </c>
      <c r="AW636" s="13" t="s">
        <v>31</v>
      </c>
      <c r="AX636" s="13" t="s">
        <v>76</v>
      </c>
      <c r="AY636" s="287" t="s">
        <v>190</v>
      </c>
    </row>
    <row r="637" spans="2:51" s="13" customFormat="1" ht="12">
      <c r="B637" s="277"/>
      <c r="C637" s="278"/>
      <c r="D637" s="268" t="s">
        <v>199</v>
      </c>
      <c r="E637" s="279" t="s">
        <v>1</v>
      </c>
      <c r="F637" s="280" t="s">
        <v>243</v>
      </c>
      <c r="G637" s="278"/>
      <c r="H637" s="281">
        <v>6.2</v>
      </c>
      <c r="I637" s="282"/>
      <c r="J637" s="278"/>
      <c r="K637" s="278"/>
      <c r="L637" s="283"/>
      <c r="M637" s="284"/>
      <c r="N637" s="285"/>
      <c r="O637" s="285"/>
      <c r="P637" s="285"/>
      <c r="Q637" s="285"/>
      <c r="R637" s="285"/>
      <c r="S637" s="285"/>
      <c r="T637" s="286"/>
      <c r="AT637" s="287" t="s">
        <v>199</v>
      </c>
      <c r="AU637" s="287" t="s">
        <v>85</v>
      </c>
      <c r="AV637" s="13" t="s">
        <v>85</v>
      </c>
      <c r="AW637" s="13" t="s">
        <v>31</v>
      </c>
      <c r="AX637" s="13" t="s">
        <v>76</v>
      </c>
      <c r="AY637" s="287" t="s">
        <v>190</v>
      </c>
    </row>
    <row r="638" spans="2:51" s="13" customFormat="1" ht="12">
      <c r="B638" s="277"/>
      <c r="C638" s="278"/>
      <c r="D638" s="268" t="s">
        <v>199</v>
      </c>
      <c r="E638" s="279" t="s">
        <v>1</v>
      </c>
      <c r="F638" s="280" t="s">
        <v>496</v>
      </c>
      <c r="G638" s="278"/>
      <c r="H638" s="281">
        <v>4.8</v>
      </c>
      <c r="I638" s="282"/>
      <c r="J638" s="278"/>
      <c r="K638" s="278"/>
      <c r="L638" s="283"/>
      <c r="M638" s="284"/>
      <c r="N638" s="285"/>
      <c r="O638" s="285"/>
      <c r="P638" s="285"/>
      <c r="Q638" s="285"/>
      <c r="R638" s="285"/>
      <c r="S638" s="285"/>
      <c r="T638" s="286"/>
      <c r="AT638" s="287" t="s">
        <v>199</v>
      </c>
      <c r="AU638" s="287" t="s">
        <v>85</v>
      </c>
      <c r="AV638" s="13" t="s">
        <v>85</v>
      </c>
      <c r="AW638" s="13" t="s">
        <v>31</v>
      </c>
      <c r="AX638" s="13" t="s">
        <v>76</v>
      </c>
      <c r="AY638" s="287" t="s">
        <v>190</v>
      </c>
    </row>
    <row r="639" spans="2:51" s="13" customFormat="1" ht="12">
      <c r="B639" s="277"/>
      <c r="C639" s="278"/>
      <c r="D639" s="268" t="s">
        <v>199</v>
      </c>
      <c r="E639" s="279" t="s">
        <v>1</v>
      </c>
      <c r="F639" s="280" t="s">
        <v>1644</v>
      </c>
      <c r="G639" s="278"/>
      <c r="H639" s="281">
        <v>28.8</v>
      </c>
      <c r="I639" s="282"/>
      <c r="J639" s="278"/>
      <c r="K639" s="278"/>
      <c r="L639" s="283"/>
      <c r="M639" s="284"/>
      <c r="N639" s="285"/>
      <c r="O639" s="285"/>
      <c r="P639" s="285"/>
      <c r="Q639" s="285"/>
      <c r="R639" s="285"/>
      <c r="S639" s="285"/>
      <c r="T639" s="286"/>
      <c r="AT639" s="287" t="s">
        <v>199</v>
      </c>
      <c r="AU639" s="287" t="s">
        <v>85</v>
      </c>
      <c r="AV639" s="13" t="s">
        <v>85</v>
      </c>
      <c r="AW639" s="13" t="s">
        <v>31</v>
      </c>
      <c r="AX639" s="13" t="s">
        <v>76</v>
      </c>
      <c r="AY639" s="287" t="s">
        <v>190</v>
      </c>
    </row>
    <row r="640" spans="2:51" s="13" customFormat="1" ht="12">
      <c r="B640" s="277"/>
      <c r="C640" s="278"/>
      <c r="D640" s="268" t="s">
        <v>199</v>
      </c>
      <c r="E640" s="279" t="s">
        <v>1</v>
      </c>
      <c r="F640" s="280" t="s">
        <v>246</v>
      </c>
      <c r="G640" s="278"/>
      <c r="H640" s="281">
        <v>40.8</v>
      </c>
      <c r="I640" s="282"/>
      <c r="J640" s="278"/>
      <c r="K640" s="278"/>
      <c r="L640" s="283"/>
      <c r="M640" s="284"/>
      <c r="N640" s="285"/>
      <c r="O640" s="285"/>
      <c r="P640" s="285"/>
      <c r="Q640" s="285"/>
      <c r="R640" s="285"/>
      <c r="S640" s="285"/>
      <c r="T640" s="286"/>
      <c r="AT640" s="287" t="s">
        <v>199</v>
      </c>
      <c r="AU640" s="287" t="s">
        <v>85</v>
      </c>
      <c r="AV640" s="13" t="s">
        <v>85</v>
      </c>
      <c r="AW640" s="13" t="s">
        <v>31</v>
      </c>
      <c r="AX640" s="13" t="s">
        <v>76</v>
      </c>
      <c r="AY640" s="287" t="s">
        <v>190</v>
      </c>
    </row>
    <row r="641" spans="2:51" s="14" customFormat="1" ht="12">
      <c r="B641" s="288"/>
      <c r="C641" s="289"/>
      <c r="D641" s="268" t="s">
        <v>199</v>
      </c>
      <c r="E641" s="290" t="s">
        <v>1</v>
      </c>
      <c r="F641" s="291" t="s">
        <v>205</v>
      </c>
      <c r="G641" s="289"/>
      <c r="H641" s="292">
        <v>82.305</v>
      </c>
      <c r="I641" s="293"/>
      <c r="J641" s="289"/>
      <c r="K641" s="289"/>
      <c r="L641" s="294"/>
      <c r="M641" s="295"/>
      <c r="N641" s="296"/>
      <c r="O641" s="296"/>
      <c r="P641" s="296"/>
      <c r="Q641" s="296"/>
      <c r="R641" s="296"/>
      <c r="S641" s="296"/>
      <c r="T641" s="297"/>
      <c r="AT641" s="298" t="s">
        <v>199</v>
      </c>
      <c r="AU641" s="298" t="s">
        <v>85</v>
      </c>
      <c r="AV641" s="14" t="s">
        <v>197</v>
      </c>
      <c r="AW641" s="14" t="s">
        <v>31</v>
      </c>
      <c r="AX641" s="14" t="s">
        <v>83</v>
      </c>
      <c r="AY641" s="298" t="s">
        <v>190</v>
      </c>
    </row>
    <row r="642" spans="2:65" s="1" customFormat="1" ht="36" customHeight="1">
      <c r="B642" s="40"/>
      <c r="C642" s="254" t="s">
        <v>1645</v>
      </c>
      <c r="D642" s="254" t="s">
        <v>193</v>
      </c>
      <c r="E642" s="255" t="s">
        <v>1646</v>
      </c>
      <c r="F642" s="256" t="s">
        <v>1647</v>
      </c>
      <c r="G642" s="257" t="s">
        <v>267</v>
      </c>
      <c r="H642" s="258">
        <v>1</v>
      </c>
      <c r="I642" s="259"/>
      <c r="J642" s="260">
        <f>ROUND(I642*H642,2)</f>
        <v>0</v>
      </c>
      <c r="K642" s="256" t="s">
        <v>1</v>
      </c>
      <c r="L642" s="42"/>
      <c r="M642" s="261" t="s">
        <v>1</v>
      </c>
      <c r="N642" s="262" t="s">
        <v>41</v>
      </c>
      <c r="O642" s="88"/>
      <c r="P642" s="263">
        <f>O642*H642</f>
        <v>0</v>
      </c>
      <c r="Q642" s="263">
        <v>0</v>
      </c>
      <c r="R642" s="263">
        <f>Q642*H642</f>
        <v>0</v>
      </c>
      <c r="S642" s="263">
        <v>0</v>
      </c>
      <c r="T642" s="264">
        <f>S642*H642</f>
        <v>0</v>
      </c>
      <c r="AR642" s="265" t="s">
        <v>301</v>
      </c>
      <c r="AT642" s="265" t="s">
        <v>193</v>
      </c>
      <c r="AU642" s="265" t="s">
        <v>85</v>
      </c>
      <c r="AY642" s="17" t="s">
        <v>190</v>
      </c>
      <c r="BE642" s="149">
        <f>IF(N642="základní",J642,0)</f>
        <v>0</v>
      </c>
      <c r="BF642" s="149">
        <f>IF(N642="snížená",J642,0)</f>
        <v>0</v>
      </c>
      <c r="BG642" s="149">
        <f>IF(N642="zákl. přenesená",J642,0)</f>
        <v>0</v>
      </c>
      <c r="BH642" s="149">
        <f>IF(N642="sníž. přenesená",J642,0)</f>
        <v>0</v>
      </c>
      <c r="BI642" s="149">
        <f>IF(N642="nulová",J642,0)</f>
        <v>0</v>
      </c>
      <c r="BJ642" s="17" t="s">
        <v>83</v>
      </c>
      <c r="BK642" s="149">
        <f>ROUND(I642*H642,2)</f>
        <v>0</v>
      </c>
      <c r="BL642" s="17" t="s">
        <v>301</v>
      </c>
      <c r="BM642" s="265" t="s">
        <v>1648</v>
      </c>
    </row>
    <row r="643" spans="2:51" s="13" customFormat="1" ht="12">
      <c r="B643" s="277"/>
      <c r="C643" s="278"/>
      <c r="D643" s="268" t="s">
        <v>199</v>
      </c>
      <c r="E643" s="279" t="s">
        <v>1</v>
      </c>
      <c r="F643" s="280" t="s">
        <v>83</v>
      </c>
      <c r="G643" s="278"/>
      <c r="H643" s="281">
        <v>1</v>
      </c>
      <c r="I643" s="282"/>
      <c r="J643" s="278"/>
      <c r="K643" s="278"/>
      <c r="L643" s="283"/>
      <c r="M643" s="284"/>
      <c r="N643" s="285"/>
      <c r="O643" s="285"/>
      <c r="P643" s="285"/>
      <c r="Q643" s="285"/>
      <c r="R643" s="285"/>
      <c r="S643" s="285"/>
      <c r="T643" s="286"/>
      <c r="AT643" s="287" t="s">
        <v>199</v>
      </c>
      <c r="AU643" s="287" t="s">
        <v>85</v>
      </c>
      <c r="AV643" s="13" t="s">
        <v>85</v>
      </c>
      <c r="AW643" s="13" t="s">
        <v>31</v>
      </c>
      <c r="AX643" s="13" t="s">
        <v>76</v>
      </c>
      <c r="AY643" s="287" t="s">
        <v>190</v>
      </c>
    </row>
    <row r="644" spans="2:51" s="14" customFormat="1" ht="12">
      <c r="B644" s="288"/>
      <c r="C644" s="289"/>
      <c r="D644" s="268" t="s">
        <v>199</v>
      </c>
      <c r="E644" s="290" t="s">
        <v>1</v>
      </c>
      <c r="F644" s="291" t="s">
        <v>205</v>
      </c>
      <c r="G644" s="289"/>
      <c r="H644" s="292">
        <v>1</v>
      </c>
      <c r="I644" s="293"/>
      <c r="J644" s="289"/>
      <c r="K644" s="289"/>
      <c r="L644" s="294"/>
      <c r="M644" s="295"/>
      <c r="N644" s="296"/>
      <c r="O644" s="296"/>
      <c r="P644" s="296"/>
      <c r="Q644" s="296"/>
      <c r="R644" s="296"/>
      <c r="S644" s="296"/>
      <c r="T644" s="297"/>
      <c r="AT644" s="298" t="s">
        <v>199</v>
      </c>
      <c r="AU644" s="298" t="s">
        <v>85</v>
      </c>
      <c r="AV644" s="14" t="s">
        <v>197</v>
      </c>
      <c r="AW644" s="14" t="s">
        <v>31</v>
      </c>
      <c r="AX644" s="14" t="s">
        <v>83</v>
      </c>
      <c r="AY644" s="298" t="s">
        <v>190</v>
      </c>
    </row>
    <row r="645" spans="2:65" s="1" customFormat="1" ht="24" customHeight="1">
      <c r="B645" s="40"/>
      <c r="C645" s="254" t="s">
        <v>1649</v>
      </c>
      <c r="D645" s="254" t="s">
        <v>193</v>
      </c>
      <c r="E645" s="255" t="s">
        <v>1650</v>
      </c>
      <c r="F645" s="256" t="s">
        <v>1651</v>
      </c>
      <c r="G645" s="257" t="s">
        <v>866</v>
      </c>
      <c r="H645" s="258">
        <v>190</v>
      </c>
      <c r="I645" s="259"/>
      <c r="J645" s="260">
        <f>ROUND(I645*H645,2)</f>
        <v>0</v>
      </c>
      <c r="K645" s="256" t="s">
        <v>1</v>
      </c>
      <c r="L645" s="42"/>
      <c r="M645" s="261" t="s">
        <v>1</v>
      </c>
      <c r="N645" s="262" t="s">
        <v>41</v>
      </c>
      <c r="O645" s="88"/>
      <c r="P645" s="263">
        <f>O645*H645</f>
        <v>0</v>
      </c>
      <c r="Q645" s="263">
        <v>0</v>
      </c>
      <c r="R645" s="263">
        <f>Q645*H645</f>
        <v>0</v>
      </c>
      <c r="S645" s="263">
        <v>0</v>
      </c>
      <c r="T645" s="264">
        <f>S645*H645</f>
        <v>0</v>
      </c>
      <c r="AR645" s="265" t="s">
        <v>301</v>
      </c>
      <c r="AT645" s="265" t="s">
        <v>193</v>
      </c>
      <c r="AU645" s="265" t="s">
        <v>85</v>
      </c>
      <c r="AY645" s="17" t="s">
        <v>190</v>
      </c>
      <c r="BE645" s="149">
        <f>IF(N645="základní",J645,0)</f>
        <v>0</v>
      </c>
      <c r="BF645" s="149">
        <f>IF(N645="snížená",J645,0)</f>
        <v>0</v>
      </c>
      <c r="BG645" s="149">
        <f>IF(N645="zákl. přenesená",J645,0)</f>
        <v>0</v>
      </c>
      <c r="BH645" s="149">
        <f>IF(N645="sníž. přenesená",J645,0)</f>
        <v>0</v>
      </c>
      <c r="BI645" s="149">
        <f>IF(N645="nulová",J645,0)</f>
        <v>0</v>
      </c>
      <c r="BJ645" s="17" t="s">
        <v>83</v>
      </c>
      <c r="BK645" s="149">
        <f>ROUND(I645*H645,2)</f>
        <v>0</v>
      </c>
      <c r="BL645" s="17" t="s">
        <v>301</v>
      </c>
      <c r="BM645" s="265" t="s">
        <v>1652</v>
      </c>
    </row>
    <row r="646" spans="2:51" s="12" customFormat="1" ht="12">
      <c r="B646" s="266"/>
      <c r="C646" s="267"/>
      <c r="D646" s="268" t="s">
        <v>199</v>
      </c>
      <c r="E646" s="269" t="s">
        <v>1</v>
      </c>
      <c r="F646" s="270" t="s">
        <v>1653</v>
      </c>
      <c r="G646" s="267"/>
      <c r="H646" s="269" t="s">
        <v>1</v>
      </c>
      <c r="I646" s="271"/>
      <c r="J646" s="267"/>
      <c r="K646" s="267"/>
      <c r="L646" s="272"/>
      <c r="M646" s="273"/>
      <c r="N646" s="274"/>
      <c r="O646" s="274"/>
      <c r="P646" s="274"/>
      <c r="Q646" s="274"/>
      <c r="R646" s="274"/>
      <c r="S646" s="274"/>
      <c r="T646" s="275"/>
      <c r="AT646" s="276" t="s">
        <v>199</v>
      </c>
      <c r="AU646" s="276" t="s">
        <v>85</v>
      </c>
      <c r="AV646" s="12" t="s">
        <v>83</v>
      </c>
      <c r="AW646" s="12" t="s">
        <v>31</v>
      </c>
      <c r="AX646" s="12" t="s">
        <v>76</v>
      </c>
      <c r="AY646" s="276" t="s">
        <v>190</v>
      </c>
    </row>
    <row r="647" spans="2:51" s="13" customFormat="1" ht="12">
      <c r="B647" s="277"/>
      <c r="C647" s="278"/>
      <c r="D647" s="268" t="s">
        <v>199</v>
      </c>
      <c r="E647" s="279" t="s">
        <v>1</v>
      </c>
      <c r="F647" s="280" t="s">
        <v>1654</v>
      </c>
      <c r="G647" s="278"/>
      <c r="H647" s="281">
        <v>190</v>
      </c>
      <c r="I647" s="282"/>
      <c r="J647" s="278"/>
      <c r="K647" s="278"/>
      <c r="L647" s="283"/>
      <c r="M647" s="284"/>
      <c r="N647" s="285"/>
      <c r="O647" s="285"/>
      <c r="P647" s="285"/>
      <c r="Q647" s="285"/>
      <c r="R647" s="285"/>
      <c r="S647" s="285"/>
      <c r="T647" s="286"/>
      <c r="AT647" s="287" t="s">
        <v>199</v>
      </c>
      <c r="AU647" s="287" t="s">
        <v>85</v>
      </c>
      <c r="AV647" s="13" t="s">
        <v>85</v>
      </c>
      <c r="AW647" s="13" t="s">
        <v>31</v>
      </c>
      <c r="AX647" s="13" t="s">
        <v>76</v>
      </c>
      <c r="AY647" s="287" t="s">
        <v>190</v>
      </c>
    </row>
    <row r="648" spans="2:51" s="14" customFormat="1" ht="12">
      <c r="B648" s="288"/>
      <c r="C648" s="289"/>
      <c r="D648" s="268" t="s">
        <v>199</v>
      </c>
      <c r="E648" s="290" t="s">
        <v>1</v>
      </c>
      <c r="F648" s="291" t="s">
        <v>205</v>
      </c>
      <c r="G648" s="289"/>
      <c r="H648" s="292">
        <v>190</v>
      </c>
      <c r="I648" s="293"/>
      <c r="J648" s="289"/>
      <c r="K648" s="289"/>
      <c r="L648" s="294"/>
      <c r="M648" s="295"/>
      <c r="N648" s="296"/>
      <c r="O648" s="296"/>
      <c r="P648" s="296"/>
      <c r="Q648" s="296"/>
      <c r="R648" s="296"/>
      <c r="S648" s="296"/>
      <c r="T648" s="297"/>
      <c r="AT648" s="298" t="s">
        <v>199</v>
      </c>
      <c r="AU648" s="298" t="s">
        <v>85</v>
      </c>
      <c r="AV648" s="14" t="s">
        <v>197</v>
      </c>
      <c r="AW648" s="14" t="s">
        <v>31</v>
      </c>
      <c r="AX648" s="14" t="s">
        <v>83</v>
      </c>
      <c r="AY648" s="298" t="s">
        <v>190</v>
      </c>
    </row>
    <row r="649" spans="2:65" s="1" customFormat="1" ht="24" customHeight="1">
      <c r="B649" s="40"/>
      <c r="C649" s="299" t="s">
        <v>1655</v>
      </c>
      <c r="D649" s="299" t="s">
        <v>206</v>
      </c>
      <c r="E649" s="300" t="s">
        <v>1656</v>
      </c>
      <c r="F649" s="301" t="s">
        <v>1657</v>
      </c>
      <c r="G649" s="302" t="s">
        <v>866</v>
      </c>
      <c r="H649" s="303">
        <v>190</v>
      </c>
      <c r="I649" s="304"/>
      <c r="J649" s="305">
        <f>ROUND(I649*H649,2)</f>
        <v>0</v>
      </c>
      <c r="K649" s="301" t="s">
        <v>1</v>
      </c>
      <c r="L649" s="306"/>
      <c r="M649" s="307" t="s">
        <v>1</v>
      </c>
      <c r="N649" s="308" t="s">
        <v>41</v>
      </c>
      <c r="O649" s="88"/>
      <c r="P649" s="263">
        <f>O649*H649</f>
        <v>0</v>
      </c>
      <c r="Q649" s="263">
        <v>0</v>
      </c>
      <c r="R649" s="263">
        <f>Q649*H649</f>
        <v>0</v>
      </c>
      <c r="S649" s="263">
        <v>0</v>
      </c>
      <c r="T649" s="264">
        <f>S649*H649</f>
        <v>0</v>
      </c>
      <c r="AR649" s="265" t="s">
        <v>362</v>
      </c>
      <c r="AT649" s="265" t="s">
        <v>206</v>
      </c>
      <c r="AU649" s="265" t="s">
        <v>85</v>
      </c>
      <c r="AY649" s="17" t="s">
        <v>190</v>
      </c>
      <c r="BE649" s="149">
        <f>IF(N649="základní",J649,0)</f>
        <v>0</v>
      </c>
      <c r="BF649" s="149">
        <f>IF(N649="snížená",J649,0)</f>
        <v>0</v>
      </c>
      <c r="BG649" s="149">
        <f>IF(N649="zákl. přenesená",J649,0)</f>
        <v>0</v>
      </c>
      <c r="BH649" s="149">
        <f>IF(N649="sníž. přenesená",J649,0)</f>
        <v>0</v>
      </c>
      <c r="BI649" s="149">
        <f>IF(N649="nulová",J649,0)</f>
        <v>0</v>
      </c>
      <c r="BJ649" s="17" t="s">
        <v>83</v>
      </c>
      <c r="BK649" s="149">
        <f>ROUND(I649*H649,2)</f>
        <v>0</v>
      </c>
      <c r="BL649" s="17" t="s">
        <v>301</v>
      </c>
      <c r="BM649" s="265" t="s">
        <v>1658</v>
      </c>
    </row>
    <row r="650" spans="2:51" s="13" customFormat="1" ht="12">
      <c r="B650" s="277"/>
      <c r="C650" s="278"/>
      <c r="D650" s="268" t="s">
        <v>199</v>
      </c>
      <c r="E650" s="279" t="s">
        <v>1</v>
      </c>
      <c r="F650" s="280" t="s">
        <v>1654</v>
      </c>
      <c r="G650" s="278"/>
      <c r="H650" s="281">
        <v>190</v>
      </c>
      <c r="I650" s="282"/>
      <c r="J650" s="278"/>
      <c r="K650" s="278"/>
      <c r="L650" s="283"/>
      <c r="M650" s="284"/>
      <c r="N650" s="285"/>
      <c r="O650" s="285"/>
      <c r="P650" s="285"/>
      <c r="Q650" s="285"/>
      <c r="R650" s="285"/>
      <c r="S650" s="285"/>
      <c r="T650" s="286"/>
      <c r="AT650" s="287" t="s">
        <v>199</v>
      </c>
      <c r="AU650" s="287" t="s">
        <v>85</v>
      </c>
      <c r="AV650" s="13" t="s">
        <v>85</v>
      </c>
      <c r="AW650" s="13" t="s">
        <v>31</v>
      </c>
      <c r="AX650" s="13" t="s">
        <v>76</v>
      </c>
      <c r="AY650" s="287" t="s">
        <v>190</v>
      </c>
    </row>
    <row r="651" spans="2:51" s="14" customFormat="1" ht="12">
      <c r="B651" s="288"/>
      <c r="C651" s="289"/>
      <c r="D651" s="268" t="s">
        <v>199</v>
      </c>
      <c r="E651" s="290" t="s">
        <v>1</v>
      </c>
      <c r="F651" s="291" t="s">
        <v>205</v>
      </c>
      <c r="G651" s="289"/>
      <c r="H651" s="292">
        <v>190</v>
      </c>
      <c r="I651" s="293"/>
      <c r="J651" s="289"/>
      <c r="K651" s="289"/>
      <c r="L651" s="294"/>
      <c r="M651" s="295"/>
      <c r="N651" s="296"/>
      <c r="O651" s="296"/>
      <c r="P651" s="296"/>
      <c r="Q651" s="296"/>
      <c r="R651" s="296"/>
      <c r="S651" s="296"/>
      <c r="T651" s="297"/>
      <c r="AT651" s="298" t="s">
        <v>199</v>
      </c>
      <c r="AU651" s="298" t="s">
        <v>85</v>
      </c>
      <c r="AV651" s="14" t="s">
        <v>197</v>
      </c>
      <c r="AW651" s="14" t="s">
        <v>31</v>
      </c>
      <c r="AX651" s="14" t="s">
        <v>83</v>
      </c>
      <c r="AY651" s="298" t="s">
        <v>190</v>
      </c>
    </row>
    <row r="652" spans="2:65" s="1" customFormat="1" ht="24" customHeight="1">
      <c r="B652" s="40"/>
      <c r="C652" s="254" t="s">
        <v>1659</v>
      </c>
      <c r="D652" s="254" t="s">
        <v>193</v>
      </c>
      <c r="E652" s="255" t="s">
        <v>519</v>
      </c>
      <c r="F652" s="256" t="s">
        <v>520</v>
      </c>
      <c r="G652" s="257" t="s">
        <v>296</v>
      </c>
      <c r="H652" s="258">
        <v>0.1</v>
      </c>
      <c r="I652" s="259"/>
      <c r="J652" s="260">
        <f>ROUND(I652*H652,2)</f>
        <v>0</v>
      </c>
      <c r="K652" s="256" t="s">
        <v>1</v>
      </c>
      <c r="L652" s="42"/>
      <c r="M652" s="261" t="s">
        <v>1</v>
      </c>
      <c r="N652" s="262" t="s">
        <v>41</v>
      </c>
      <c r="O652" s="88"/>
      <c r="P652" s="263">
        <f>O652*H652</f>
        <v>0</v>
      </c>
      <c r="Q652" s="263">
        <v>0</v>
      </c>
      <c r="R652" s="263">
        <f>Q652*H652</f>
        <v>0</v>
      </c>
      <c r="S652" s="263">
        <v>0</v>
      </c>
      <c r="T652" s="264">
        <f>S652*H652</f>
        <v>0</v>
      </c>
      <c r="AR652" s="265" t="s">
        <v>301</v>
      </c>
      <c r="AT652" s="265" t="s">
        <v>193</v>
      </c>
      <c r="AU652" s="265" t="s">
        <v>85</v>
      </c>
      <c r="AY652" s="17" t="s">
        <v>190</v>
      </c>
      <c r="BE652" s="149">
        <f>IF(N652="základní",J652,0)</f>
        <v>0</v>
      </c>
      <c r="BF652" s="149">
        <f>IF(N652="snížená",J652,0)</f>
        <v>0</v>
      </c>
      <c r="BG652" s="149">
        <f>IF(N652="zákl. přenesená",J652,0)</f>
        <v>0</v>
      </c>
      <c r="BH652" s="149">
        <f>IF(N652="sníž. přenesená",J652,0)</f>
        <v>0</v>
      </c>
      <c r="BI652" s="149">
        <f>IF(N652="nulová",J652,0)</f>
        <v>0</v>
      </c>
      <c r="BJ652" s="17" t="s">
        <v>83</v>
      </c>
      <c r="BK652" s="149">
        <f>ROUND(I652*H652,2)</f>
        <v>0</v>
      </c>
      <c r="BL652" s="17" t="s">
        <v>301</v>
      </c>
      <c r="BM652" s="265" t="s">
        <v>1660</v>
      </c>
    </row>
    <row r="653" spans="2:63" s="11" customFormat="1" ht="22.8" customHeight="1">
      <c r="B653" s="238"/>
      <c r="C653" s="239"/>
      <c r="D653" s="240" t="s">
        <v>75</v>
      </c>
      <c r="E653" s="252" t="s">
        <v>1661</v>
      </c>
      <c r="F653" s="252" t="s">
        <v>1662</v>
      </c>
      <c r="G653" s="239"/>
      <c r="H653" s="239"/>
      <c r="I653" s="242"/>
      <c r="J653" s="253">
        <f>BK653</f>
        <v>0</v>
      </c>
      <c r="K653" s="239"/>
      <c r="L653" s="244"/>
      <c r="M653" s="245"/>
      <c r="N653" s="246"/>
      <c r="O653" s="246"/>
      <c r="P653" s="247">
        <f>SUM(P654:P691)</f>
        <v>0</v>
      </c>
      <c r="Q653" s="246"/>
      <c r="R653" s="247">
        <f>SUM(R654:R691)</f>
        <v>0</v>
      </c>
      <c r="S653" s="246"/>
      <c r="T653" s="248">
        <f>SUM(T654:T691)</f>
        <v>0</v>
      </c>
      <c r="AR653" s="249" t="s">
        <v>85</v>
      </c>
      <c r="AT653" s="250" t="s">
        <v>75</v>
      </c>
      <c r="AU653" s="250" t="s">
        <v>83</v>
      </c>
      <c r="AY653" s="249" t="s">
        <v>190</v>
      </c>
      <c r="BK653" s="251">
        <f>SUM(BK654:BK691)</f>
        <v>0</v>
      </c>
    </row>
    <row r="654" spans="2:65" s="1" customFormat="1" ht="16.5" customHeight="1">
      <c r="B654" s="40"/>
      <c r="C654" s="254" t="s">
        <v>1663</v>
      </c>
      <c r="D654" s="254" t="s">
        <v>193</v>
      </c>
      <c r="E654" s="255" t="s">
        <v>1664</v>
      </c>
      <c r="F654" s="256" t="s">
        <v>1665</v>
      </c>
      <c r="G654" s="257" t="s">
        <v>196</v>
      </c>
      <c r="H654" s="258">
        <v>188.52</v>
      </c>
      <c r="I654" s="259"/>
      <c r="J654" s="260">
        <f>ROUND(I654*H654,2)</f>
        <v>0</v>
      </c>
      <c r="K654" s="256" t="s">
        <v>1</v>
      </c>
      <c r="L654" s="42"/>
      <c r="M654" s="261" t="s">
        <v>1</v>
      </c>
      <c r="N654" s="262" t="s">
        <v>41</v>
      </c>
      <c r="O654" s="88"/>
      <c r="P654" s="263">
        <f>O654*H654</f>
        <v>0</v>
      </c>
      <c r="Q654" s="263">
        <v>0</v>
      </c>
      <c r="R654" s="263">
        <f>Q654*H654</f>
        <v>0</v>
      </c>
      <c r="S654" s="263">
        <v>0</v>
      </c>
      <c r="T654" s="264">
        <f>S654*H654</f>
        <v>0</v>
      </c>
      <c r="AR654" s="265" t="s">
        <v>301</v>
      </c>
      <c r="AT654" s="265" t="s">
        <v>193</v>
      </c>
      <c r="AU654" s="265" t="s">
        <v>85</v>
      </c>
      <c r="AY654" s="17" t="s">
        <v>190</v>
      </c>
      <c r="BE654" s="149">
        <f>IF(N654="základní",J654,0)</f>
        <v>0</v>
      </c>
      <c r="BF654" s="149">
        <f>IF(N654="snížená",J654,0)</f>
        <v>0</v>
      </c>
      <c r="BG654" s="149">
        <f>IF(N654="zákl. přenesená",J654,0)</f>
        <v>0</v>
      </c>
      <c r="BH654" s="149">
        <f>IF(N654="sníž. přenesená",J654,0)</f>
        <v>0</v>
      </c>
      <c r="BI654" s="149">
        <f>IF(N654="nulová",J654,0)</f>
        <v>0</v>
      </c>
      <c r="BJ654" s="17" t="s">
        <v>83</v>
      </c>
      <c r="BK654" s="149">
        <f>ROUND(I654*H654,2)</f>
        <v>0</v>
      </c>
      <c r="BL654" s="17" t="s">
        <v>301</v>
      </c>
      <c r="BM654" s="265" t="s">
        <v>1666</v>
      </c>
    </row>
    <row r="655" spans="2:65" s="1" customFormat="1" ht="16.5" customHeight="1">
      <c r="B655" s="40"/>
      <c r="C655" s="254" t="s">
        <v>1667</v>
      </c>
      <c r="D655" s="254" t="s">
        <v>193</v>
      </c>
      <c r="E655" s="255" t="s">
        <v>1668</v>
      </c>
      <c r="F655" s="256" t="s">
        <v>1669</v>
      </c>
      <c r="G655" s="257" t="s">
        <v>361</v>
      </c>
      <c r="H655" s="258">
        <v>47.8</v>
      </c>
      <c r="I655" s="259"/>
      <c r="J655" s="260">
        <f>ROUND(I655*H655,2)</f>
        <v>0</v>
      </c>
      <c r="K655" s="256" t="s">
        <v>1</v>
      </c>
      <c r="L655" s="42"/>
      <c r="M655" s="261" t="s">
        <v>1</v>
      </c>
      <c r="N655" s="262" t="s">
        <v>41</v>
      </c>
      <c r="O655" s="88"/>
      <c r="P655" s="263">
        <f>O655*H655</f>
        <v>0</v>
      </c>
      <c r="Q655" s="263">
        <v>0</v>
      </c>
      <c r="R655" s="263">
        <f>Q655*H655</f>
        <v>0</v>
      </c>
      <c r="S655" s="263">
        <v>0</v>
      </c>
      <c r="T655" s="264">
        <f>S655*H655</f>
        <v>0</v>
      </c>
      <c r="AR655" s="265" t="s">
        <v>301</v>
      </c>
      <c r="AT655" s="265" t="s">
        <v>193</v>
      </c>
      <c r="AU655" s="265" t="s">
        <v>85</v>
      </c>
      <c r="AY655" s="17" t="s">
        <v>190</v>
      </c>
      <c r="BE655" s="149">
        <f>IF(N655="základní",J655,0)</f>
        <v>0</v>
      </c>
      <c r="BF655" s="149">
        <f>IF(N655="snížená",J655,0)</f>
        <v>0</v>
      </c>
      <c r="BG655" s="149">
        <f>IF(N655="zákl. přenesená",J655,0)</f>
        <v>0</v>
      </c>
      <c r="BH655" s="149">
        <f>IF(N655="sníž. přenesená",J655,0)</f>
        <v>0</v>
      </c>
      <c r="BI655" s="149">
        <f>IF(N655="nulová",J655,0)</f>
        <v>0</v>
      </c>
      <c r="BJ655" s="17" t="s">
        <v>83</v>
      </c>
      <c r="BK655" s="149">
        <f>ROUND(I655*H655,2)</f>
        <v>0</v>
      </c>
      <c r="BL655" s="17" t="s">
        <v>301</v>
      </c>
      <c r="BM655" s="265" t="s">
        <v>1670</v>
      </c>
    </row>
    <row r="656" spans="2:51" s="13" customFormat="1" ht="12">
      <c r="B656" s="277"/>
      <c r="C656" s="278"/>
      <c r="D656" s="268" t="s">
        <v>199</v>
      </c>
      <c r="E656" s="279" t="s">
        <v>1</v>
      </c>
      <c r="F656" s="280" t="s">
        <v>1671</v>
      </c>
      <c r="G656" s="278"/>
      <c r="H656" s="281">
        <v>29.6</v>
      </c>
      <c r="I656" s="282"/>
      <c r="J656" s="278"/>
      <c r="K656" s="278"/>
      <c r="L656" s="283"/>
      <c r="M656" s="284"/>
      <c r="N656" s="285"/>
      <c r="O656" s="285"/>
      <c r="P656" s="285"/>
      <c r="Q656" s="285"/>
      <c r="R656" s="285"/>
      <c r="S656" s="285"/>
      <c r="T656" s="286"/>
      <c r="AT656" s="287" t="s">
        <v>199</v>
      </c>
      <c r="AU656" s="287" t="s">
        <v>85</v>
      </c>
      <c r="AV656" s="13" t="s">
        <v>85</v>
      </c>
      <c r="AW656" s="13" t="s">
        <v>31</v>
      </c>
      <c r="AX656" s="13" t="s">
        <v>76</v>
      </c>
      <c r="AY656" s="287" t="s">
        <v>190</v>
      </c>
    </row>
    <row r="657" spans="2:51" s="13" customFormat="1" ht="12">
      <c r="B657" s="277"/>
      <c r="C657" s="278"/>
      <c r="D657" s="268" t="s">
        <v>199</v>
      </c>
      <c r="E657" s="279" t="s">
        <v>1</v>
      </c>
      <c r="F657" s="280" t="s">
        <v>1672</v>
      </c>
      <c r="G657" s="278"/>
      <c r="H657" s="281">
        <v>18.2</v>
      </c>
      <c r="I657" s="282"/>
      <c r="J657" s="278"/>
      <c r="K657" s="278"/>
      <c r="L657" s="283"/>
      <c r="M657" s="284"/>
      <c r="N657" s="285"/>
      <c r="O657" s="285"/>
      <c r="P657" s="285"/>
      <c r="Q657" s="285"/>
      <c r="R657" s="285"/>
      <c r="S657" s="285"/>
      <c r="T657" s="286"/>
      <c r="AT657" s="287" t="s">
        <v>199</v>
      </c>
      <c r="AU657" s="287" t="s">
        <v>85</v>
      </c>
      <c r="AV657" s="13" t="s">
        <v>85</v>
      </c>
      <c r="AW657" s="13" t="s">
        <v>31</v>
      </c>
      <c r="AX657" s="13" t="s">
        <v>76</v>
      </c>
      <c r="AY657" s="287" t="s">
        <v>190</v>
      </c>
    </row>
    <row r="658" spans="2:51" s="14" customFormat="1" ht="12">
      <c r="B658" s="288"/>
      <c r="C658" s="289"/>
      <c r="D658" s="268" t="s">
        <v>199</v>
      </c>
      <c r="E658" s="290" t="s">
        <v>1</v>
      </c>
      <c r="F658" s="291" t="s">
        <v>205</v>
      </c>
      <c r="G658" s="289"/>
      <c r="H658" s="292">
        <v>47.8</v>
      </c>
      <c r="I658" s="293"/>
      <c r="J658" s="289"/>
      <c r="K658" s="289"/>
      <c r="L658" s="294"/>
      <c r="M658" s="295"/>
      <c r="N658" s="296"/>
      <c r="O658" s="296"/>
      <c r="P658" s="296"/>
      <c r="Q658" s="296"/>
      <c r="R658" s="296"/>
      <c r="S658" s="296"/>
      <c r="T658" s="297"/>
      <c r="AT658" s="298" t="s">
        <v>199</v>
      </c>
      <c r="AU658" s="298" t="s">
        <v>85</v>
      </c>
      <c r="AV658" s="14" t="s">
        <v>197</v>
      </c>
      <c r="AW658" s="14" t="s">
        <v>31</v>
      </c>
      <c r="AX658" s="14" t="s">
        <v>83</v>
      </c>
      <c r="AY658" s="298" t="s">
        <v>190</v>
      </c>
    </row>
    <row r="659" spans="2:65" s="1" customFormat="1" ht="16.5" customHeight="1">
      <c r="B659" s="40"/>
      <c r="C659" s="254" t="s">
        <v>1673</v>
      </c>
      <c r="D659" s="254" t="s">
        <v>193</v>
      </c>
      <c r="E659" s="255" t="s">
        <v>1674</v>
      </c>
      <c r="F659" s="256" t="s">
        <v>1675</v>
      </c>
      <c r="G659" s="257" t="s">
        <v>196</v>
      </c>
      <c r="H659" s="258">
        <v>231.033</v>
      </c>
      <c r="I659" s="259"/>
      <c r="J659" s="260">
        <f>ROUND(I659*H659,2)</f>
        <v>0</v>
      </c>
      <c r="K659" s="256" t="s">
        <v>1</v>
      </c>
      <c r="L659" s="42"/>
      <c r="M659" s="261" t="s">
        <v>1</v>
      </c>
      <c r="N659" s="262" t="s">
        <v>41</v>
      </c>
      <c r="O659" s="88"/>
      <c r="P659" s="263">
        <f>O659*H659</f>
        <v>0</v>
      </c>
      <c r="Q659" s="263">
        <v>0</v>
      </c>
      <c r="R659" s="263">
        <f>Q659*H659</f>
        <v>0</v>
      </c>
      <c r="S659" s="263">
        <v>0</v>
      </c>
      <c r="T659" s="264">
        <f>S659*H659</f>
        <v>0</v>
      </c>
      <c r="AR659" s="265" t="s">
        <v>301</v>
      </c>
      <c r="AT659" s="265" t="s">
        <v>193</v>
      </c>
      <c r="AU659" s="265" t="s">
        <v>85</v>
      </c>
      <c r="AY659" s="17" t="s">
        <v>190</v>
      </c>
      <c r="BE659" s="149">
        <f>IF(N659="základní",J659,0)</f>
        <v>0</v>
      </c>
      <c r="BF659" s="149">
        <f>IF(N659="snížená",J659,0)</f>
        <v>0</v>
      </c>
      <c r="BG659" s="149">
        <f>IF(N659="zákl. přenesená",J659,0)</f>
        <v>0</v>
      </c>
      <c r="BH659" s="149">
        <f>IF(N659="sníž. přenesená",J659,0)</f>
        <v>0</v>
      </c>
      <c r="BI659" s="149">
        <f>IF(N659="nulová",J659,0)</f>
        <v>0</v>
      </c>
      <c r="BJ659" s="17" t="s">
        <v>83</v>
      </c>
      <c r="BK659" s="149">
        <f>ROUND(I659*H659,2)</f>
        <v>0</v>
      </c>
      <c r="BL659" s="17" t="s">
        <v>301</v>
      </c>
      <c r="BM659" s="265" t="s">
        <v>1676</v>
      </c>
    </row>
    <row r="660" spans="2:65" s="1" customFormat="1" ht="16.5" customHeight="1">
      <c r="B660" s="40"/>
      <c r="C660" s="254" t="s">
        <v>1677</v>
      </c>
      <c r="D660" s="254" t="s">
        <v>193</v>
      </c>
      <c r="E660" s="255" t="s">
        <v>1678</v>
      </c>
      <c r="F660" s="256" t="s">
        <v>1679</v>
      </c>
      <c r="G660" s="257" t="s">
        <v>196</v>
      </c>
      <c r="H660" s="258">
        <v>210.03</v>
      </c>
      <c r="I660" s="259"/>
      <c r="J660" s="260">
        <f>ROUND(I660*H660,2)</f>
        <v>0</v>
      </c>
      <c r="K660" s="256" t="s">
        <v>1</v>
      </c>
      <c r="L660" s="42"/>
      <c r="M660" s="261" t="s">
        <v>1</v>
      </c>
      <c r="N660" s="262" t="s">
        <v>41</v>
      </c>
      <c r="O660" s="88"/>
      <c r="P660" s="263">
        <f>O660*H660</f>
        <v>0</v>
      </c>
      <c r="Q660" s="263">
        <v>0</v>
      </c>
      <c r="R660" s="263">
        <f>Q660*H660</f>
        <v>0</v>
      </c>
      <c r="S660" s="263">
        <v>0</v>
      </c>
      <c r="T660" s="264">
        <f>S660*H660</f>
        <v>0</v>
      </c>
      <c r="AR660" s="265" t="s">
        <v>301</v>
      </c>
      <c r="AT660" s="265" t="s">
        <v>193</v>
      </c>
      <c r="AU660" s="265" t="s">
        <v>85</v>
      </c>
      <c r="AY660" s="17" t="s">
        <v>190</v>
      </c>
      <c r="BE660" s="149">
        <f>IF(N660="základní",J660,0)</f>
        <v>0</v>
      </c>
      <c r="BF660" s="149">
        <f>IF(N660="snížená",J660,0)</f>
        <v>0</v>
      </c>
      <c r="BG660" s="149">
        <f>IF(N660="zákl. přenesená",J660,0)</f>
        <v>0</v>
      </c>
      <c r="BH660" s="149">
        <f>IF(N660="sníž. přenesená",J660,0)</f>
        <v>0</v>
      </c>
      <c r="BI660" s="149">
        <f>IF(N660="nulová",J660,0)</f>
        <v>0</v>
      </c>
      <c r="BJ660" s="17" t="s">
        <v>83</v>
      </c>
      <c r="BK660" s="149">
        <f>ROUND(I660*H660,2)</f>
        <v>0</v>
      </c>
      <c r="BL660" s="17" t="s">
        <v>301</v>
      </c>
      <c r="BM660" s="265" t="s">
        <v>1680</v>
      </c>
    </row>
    <row r="661" spans="2:65" s="1" customFormat="1" ht="24" customHeight="1">
      <c r="B661" s="40"/>
      <c r="C661" s="254" t="s">
        <v>1681</v>
      </c>
      <c r="D661" s="254" t="s">
        <v>193</v>
      </c>
      <c r="E661" s="255" t="s">
        <v>1682</v>
      </c>
      <c r="F661" s="256" t="s">
        <v>1683</v>
      </c>
      <c r="G661" s="257" t="s">
        <v>361</v>
      </c>
      <c r="H661" s="258">
        <v>47.8</v>
      </c>
      <c r="I661" s="259"/>
      <c r="J661" s="260">
        <f>ROUND(I661*H661,2)</f>
        <v>0</v>
      </c>
      <c r="K661" s="256" t="s">
        <v>1</v>
      </c>
      <c r="L661" s="42"/>
      <c r="M661" s="261" t="s">
        <v>1</v>
      </c>
      <c r="N661" s="262" t="s">
        <v>41</v>
      </c>
      <c r="O661" s="88"/>
      <c r="P661" s="263">
        <f>O661*H661</f>
        <v>0</v>
      </c>
      <c r="Q661" s="263">
        <v>0</v>
      </c>
      <c r="R661" s="263">
        <f>Q661*H661</f>
        <v>0</v>
      </c>
      <c r="S661" s="263">
        <v>0</v>
      </c>
      <c r="T661" s="264">
        <f>S661*H661</f>
        <v>0</v>
      </c>
      <c r="AR661" s="265" t="s">
        <v>301</v>
      </c>
      <c r="AT661" s="265" t="s">
        <v>193</v>
      </c>
      <c r="AU661" s="265" t="s">
        <v>85</v>
      </c>
      <c r="AY661" s="17" t="s">
        <v>190</v>
      </c>
      <c r="BE661" s="149">
        <f>IF(N661="základní",J661,0)</f>
        <v>0</v>
      </c>
      <c r="BF661" s="149">
        <f>IF(N661="snížená",J661,0)</f>
        <v>0</v>
      </c>
      <c r="BG661" s="149">
        <f>IF(N661="zákl. přenesená",J661,0)</f>
        <v>0</v>
      </c>
      <c r="BH661" s="149">
        <f>IF(N661="sníž. přenesená",J661,0)</f>
        <v>0</v>
      </c>
      <c r="BI661" s="149">
        <f>IF(N661="nulová",J661,0)</f>
        <v>0</v>
      </c>
      <c r="BJ661" s="17" t="s">
        <v>83</v>
      </c>
      <c r="BK661" s="149">
        <f>ROUND(I661*H661,2)</f>
        <v>0</v>
      </c>
      <c r="BL661" s="17" t="s">
        <v>301</v>
      </c>
      <c r="BM661" s="265" t="s">
        <v>1684</v>
      </c>
    </row>
    <row r="662" spans="2:51" s="13" customFormat="1" ht="12">
      <c r="B662" s="277"/>
      <c r="C662" s="278"/>
      <c r="D662" s="268" t="s">
        <v>199</v>
      </c>
      <c r="E662" s="279" t="s">
        <v>1</v>
      </c>
      <c r="F662" s="280" t="s">
        <v>1671</v>
      </c>
      <c r="G662" s="278"/>
      <c r="H662" s="281">
        <v>29.6</v>
      </c>
      <c r="I662" s="282"/>
      <c r="J662" s="278"/>
      <c r="K662" s="278"/>
      <c r="L662" s="283"/>
      <c r="M662" s="284"/>
      <c r="N662" s="285"/>
      <c r="O662" s="285"/>
      <c r="P662" s="285"/>
      <c r="Q662" s="285"/>
      <c r="R662" s="285"/>
      <c r="S662" s="285"/>
      <c r="T662" s="286"/>
      <c r="AT662" s="287" t="s">
        <v>199</v>
      </c>
      <c r="AU662" s="287" t="s">
        <v>85</v>
      </c>
      <c r="AV662" s="13" t="s">
        <v>85</v>
      </c>
      <c r="AW662" s="13" t="s">
        <v>31</v>
      </c>
      <c r="AX662" s="13" t="s">
        <v>76</v>
      </c>
      <c r="AY662" s="287" t="s">
        <v>190</v>
      </c>
    </row>
    <row r="663" spans="2:51" s="13" customFormat="1" ht="12">
      <c r="B663" s="277"/>
      <c r="C663" s="278"/>
      <c r="D663" s="268" t="s">
        <v>199</v>
      </c>
      <c r="E663" s="279" t="s">
        <v>1</v>
      </c>
      <c r="F663" s="280" t="s">
        <v>1672</v>
      </c>
      <c r="G663" s="278"/>
      <c r="H663" s="281">
        <v>18.2</v>
      </c>
      <c r="I663" s="282"/>
      <c r="J663" s="278"/>
      <c r="K663" s="278"/>
      <c r="L663" s="283"/>
      <c r="M663" s="284"/>
      <c r="N663" s="285"/>
      <c r="O663" s="285"/>
      <c r="P663" s="285"/>
      <c r="Q663" s="285"/>
      <c r="R663" s="285"/>
      <c r="S663" s="285"/>
      <c r="T663" s="286"/>
      <c r="AT663" s="287" t="s">
        <v>199</v>
      </c>
      <c r="AU663" s="287" t="s">
        <v>85</v>
      </c>
      <c r="AV663" s="13" t="s">
        <v>85</v>
      </c>
      <c r="AW663" s="13" t="s">
        <v>31</v>
      </c>
      <c r="AX663" s="13" t="s">
        <v>76</v>
      </c>
      <c r="AY663" s="287" t="s">
        <v>190</v>
      </c>
    </row>
    <row r="664" spans="2:51" s="14" customFormat="1" ht="12">
      <c r="B664" s="288"/>
      <c r="C664" s="289"/>
      <c r="D664" s="268" t="s">
        <v>199</v>
      </c>
      <c r="E664" s="290" t="s">
        <v>1</v>
      </c>
      <c r="F664" s="291" t="s">
        <v>205</v>
      </c>
      <c r="G664" s="289"/>
      <c r="H664" s="292">
        <v>47.8</v>
      </c>
      <c r="I664" s="293"/>
      <c r="J664" s="289"/>
      <c r="K664" s="289"/>
      <c r="L664" s="294"/>
      <c r="M664" s="295"/>
      <c r="N664" s="296"/>
      <c r="O664" s="296"/>
      <c r="P664" s="296"/>
      <c r="Q664" s="296"/>
      <c r="R664" s="296"/>
      <c r="S664" s="296"/>
      <c r="T664" s="297"/>
      <c r="AT664" s="298" t="s">
        <v>199</v>
      </c>
      <c r="AU664" s="298" t="s">
        <v>85</v>
      </c>
      <c r="AV664" s="14" t="s">
        <v>197</v>
      </c>
      <c r="AW664" s="14" t="s">
        <v>31</v>
      </c>
      <c r="AX664" s="14" t="s">
        <v>83</v>
      </c>
      <c r="AY664" s="298" t="s">
        <v>190</v>
      </c>
    </row>
    <row r="665" spans="2:65" s="1" customFormat="1" ht="24" customHeight="1">
      <c r="B665" s="40"/>
      <c r="C665" s="254" t="s">
        <v>1685</v>
      </c>
      <c r="D665" s="254" t="s">
        <v>193</v>
      </c>
      <c r="E665" s="255" t="s">
        <v>1686</v>
      </c>
      <c r="F665" s="256" t="s">
        <v>1687</v>
      </c>
      <c r="G665" s="257" t="s">
        <v>361</v>
      </c>
      <c r="H665" s="258">
        <v>47.8</v>
      </c>
      <c r="I665" s="259"/>
      <c r="J665" s="260">
        <f>ROUND(I665*H665,2)</f>
        <v>0</v>
      </c>
      <c r="K665" s="256" t="s">
        <v>1</v>
      </c>
      <c r="L665" s="42"/>
      <c r="M665" s="261" t="s">
        <v>1</v>
      </c>
      <c r="N665" s="262" t="s">
        <v>41</v>
      </c>
      <c r="O665" s="88"/>
      <c r="P665" s="263">
        <f>O665*H665</f>
        <v>0</v>
      </c>
      <c r="Q665" s="263">
        <v>0</v>
      </c>
      <c r="R665" s="263">
        <f>Q665*H665</f>
        <v>0</v>
      </c>
      <c r="S665" s="263">
        <v>0</v>
      </c>
      <c r="T665" s="264">
        <f>S665*H665</f>
        <v>0</v>
      </c>
      <c r="AR665" s="265" t="s">
        <v>301</v>
      </c>
      <c r="AT665" s="265" t="s">
        <v>193</v>
      </c>
      <c r="AU665" s="265" t="s">
        <v>85</v>
      </c>
      <c r="AY665" s="17" t="s">
        <v>190</v>
      </c>
      <c r="BE665" s="149">
        <f>IF(N665="základní",J665,0)</f>
        <v>0</v>
      </c>
      <c r="BF665" s="149">
        <f>IF(N665="snížená",J665,0)</f>
        <v>0</v>
      </c>
      <c r="BG665" s="149">
        <f>IF(N665="zákl. přenesená",J665,0)</f>
        <v>0</v>
      </c>
      <c r="BH665" s="149">
        <f>IF(N665="sníž. přenesená",J665,0)</f>
        <v>0</v>
      </c>
      <c r="BI665" s="149">
        <f>IF(N665="nulová",J665,0)</f>
        <v>0</v>
      </c>
      <c r="BJ665" s="17" t="s">
        <v>83</v>
      </c>
      <c r="BK665" s="149">
        <f>ROUND(I665*H665,2)</f>
        <v>0</v>
      </c>
      <c r="BL665" s="17" t="s">
        <v>301</v>
      </c>
      <c r="BM665" s="265" t="s">
        <v>1688</v>
      </c>
    </row>
    <row r="666" spans="2:65" s="1" customFormat="1" ht="24" customHeight="1">
      <c r="B666" s="40"/>
      <c r="C666" s="254" t="s">
        <v>1689</v>
      </c>
      <c r="D666" s="254" t="s">
        <v>193</v>
      </c>
      <c r="E666" s="255" t="s">
        <v>1690</v>
      </c>
      <c r="F666" s="256" t="s">
        <v>1691</v>
      </c>
      <c r="G666" s="257" t="s">
        <v>361</v>
      </c>
      <c r="H666" s="258">
        <v>52.58</v>
      </c>
      <c r="I666" s="259"/>
      <c r="J666" s="260">
        <f>ROUND(I666*H666,2)</f>
        <v>0</v>
      </c>
      <c r="K666" s="256" t="s">
        <v>1</v>
      </c>
      <c r="L666" s="42"/>
      <c r="M666" s="261" t="s">
        <v>1</v>
      </c>
      <c r="N666" s="262" t="s">
        <v>41</v>
      </c>
      <c r="O666" s="88"/>
      <c r="P666" s="263">
        <f>O666*H666</f>
        <v>0</v>
      </c>
      <c r="Q666" s="263">
        <v>0</v>
      </c>
      <c r="R666" s="263">
        <f>Q666*H666</f>
        <v>0</v>
      </c>
      <c r="S666" s="263">
        <v>0</v>
      </c>
      <c r="T666" s="264">
        <f>S666*H666</f>
        <v>0</v>
      </c>
      <c r="AR666" s="265" t="s">
        <v>301</v>
      </c>
      <c r="AT666" s="265" t="s">
        <v>193</v>
      </c>
      <c r="AU666" s="265" t="s">
        <v>85</v>
      </c>
      <c r="AY666" s="17" t="s">
        <v>190</v>
      </c>
      <c r="BE666" s="149">
        <f>IF(N666="základní",J666,0)</f>
        <v>0</v>
      </c>
      <c r="BF666" s="149">
        <f>IF(N666="snížená",J666,0)</f>
        <v>0</v>
      </c>
      <c r="BG666" s="149">
        <f>IF(N666="zákl. přenesená",J666,0)</f>
        <v>0</v>
      </c>
      <c r="BH666" s="149">
        <f>IF(N666="sníž. přenesená",J666,0)</f>
        <v>0</v>
      </c>
      <c r="BI666" s="149">
        <f>IF(N666="nulová",J666,0)</f>
        <v>0</v>
      </c>
      <c r="BJ666" s="17" t="s">
        <v>83</v>
      </c>
      <c r="BK666" s="149">
        <f>ROUND(I666*H666,2)</f>
        <v>0</v>
      </c>
      <c r="BL666" s="17" t="s">
        <v>301</v>
      </c>
      <c r="BM666" s="265" t="s">
        <v>1692</v>
      </c>
    </row>
    <row r="667" spans="2:51" s="13" customFormat="1" ht="12">
      <c r="B667" s="277"/>
      <c r="C667" s="278"/>
      <c r="D667" s="268" t="s">
        <v>199</v>
      </c>
      <c r="E667" s="279" t="s">
        <v>1</v>
      </c>
      <c r="F667" s="280" t="s">
        <v>1671</v>
      </c>
      <c r="G667" s="278"/>
      <c r="H667" s="281">
        <v>29.6</v>
      </c>
      <c r="I667" s="282"/>
      <c r="J667" s="278"/>
      <c r="K667" s="278"/>
      <c r="L667" s="283"/>
      <c r="M667" s="284"/>
      <c r="N667" s="285"/>
      <c r="O667" s="285"/>
      <c r="P667" s="285"/>
      <c r="Q667" s="285"/>
      <c r="R667" s="285"/>
      <c r="S667" s="285"/>
      <c r="T667" s="286"/>
      <c r="AT667" s="287" t="s">
        <v>199</v>
      </c>
      <c r="AU667" s="287" t="s">
        <v>85</v>
      </c>
      <c r="AV667" s="13" t="s">
        <v>85</v>
      </c>
      <c r="AW667" s="13" t="s">
        <v>31</v>
      </c>
      <c r="AX667" s="13" t="s">
        <v>76</v>
      </c>
      <c r="AY667" s="287" t="s">
        <v>190</v>
      </c>
    </row>
    <row r="668" spans="2:51" s="13" customFormat="1" ht="12">
      <c r="B668" s="277"/>
      <c r="C668" s="278"/>
      <c r="D668" s="268" t="s">
        <v>199</v>
      </c>
      <c r="E668" s="279" t="s">
        <v>1</v>
      </c>
      <c r="F668" s="280" t="s">
        <v>1672</v>
      </c>
      <c r="G668" s="278"/>
      <c r="H668" s="281">
        <v>18.2</v>
      </c>
      <c r="I668" s="282"/>
      <c r="J668" s="278"/>
      <c r="K668" s="278"/>
      <c r="L668" s="283"/>
      <c r="M668" s="284"/>
      <c r="N668" s="285"/>
      <c r="O668" s="285"/>
      <c r="P668" s="285"/>
      <c r="Q668" s="285"/>
      <c r="R668" s="285"/>
      <c r="S668" s="285"/>
      <c r="T668" s="286"/>
      <c r="AT668" s="287" t="s">
        <v>199</v>
      </c>
      <c r="AU668" s="287" t="s">
        <v>85</v>
      </c>
      <c r="AV668" s="13" t="s">
        <v>85</v>
      </c>
      <c r="AW668" s="13" t="s">
        <v>31</v>
      </c>
      <c r="AX668" s="13" t="s">
        <v>76</v>
      </c>
      <c r="AY668" s="287" t="s">
        <v>190</v>
      </c>
    </row>
    <row r="669" spans="2:51" s="15" customFormat="1" ht="12">
      <c r="B669" s="309"/>
      <c r="C669" s="310"/>
      <c r="D669" s="268" t="s">
        <v>199</v>
      </c>
      <c r="E669" s="311" t="s">
        <v>1</v>
      </c>
      <c r="F669" s="312" t="s">
        <v>247</v>
      </c>
      <c r="G669" s="310"/>
      <c r="H669" s="313">
        <v>47.8</v>
      </c>
      <c r="I669" s="314"/>
      <c r="J669" s="310"/>
      <c r="K669" s="310"/>
      <c r="L669" s="315"/>
      <c r="M669" s="316"/>
      <c r="N669" s="317"/>
      <c r="O669" s="317"/>
      <c r="P669" s="317"/>
      <c r="Q669" s="317"/>
      <c r="R669" s="317"/>
      <c r="S669" s="317"/>
      <c r="T669" s="318"/>
      <c r="AT669" s="319" t="s">
        <v>199</v>
      </c>
      <c r="AU669" s="319" t="s">
        <v>85</v>
      </c>
      <c r="AV669" s="15" t="s">
        <v>120</v>
      </c>
      <c r="AW669" s="15" t="s">
        <v>31</v>
      </c>
      <c r="AX669" s="15" t="s">
        <v>76</v>
      </c>
      <c r="AY669" s="319" t="s">
        <v>190</v>
      </c>
    </row>
    <row r="670" spans="2:51" s="13" customFormat="1" ht="12">
      <c r="B670" s="277"/>
      <c r="C670" s="278"/>
      <c r="D670" s="268" t="s">
        <v>199</v>
      </c>
      <c r="E670" s="279" t="s">
        <v>1</v>
      </c>
      <c r="F670" s="280" t="s">
        <v>1693</v>
      </c>
      <c r="G670" s="278"/>
      <c r="H670" s="281">
        <v>4.78</v>
      </c>
      <c r="I670" s="282"/>
      <c r="J670" s="278"/>
      <c r="K670" s="278"/>
      <c r="L670" s="283"/>
      <c r="M670" s="284"/>
      <c r="N670" s="285"/>
      <c r="O670" s="285"/>
      <c r="P670" s="285"/>
      <c r="Q670" s="285"/>
      <c r="R670" s="285"/>
      <c r="S670" s="285"/>
      <c r="T670" s="286"/>
      <c r="AT670" s="287" t="s">
        <v>199</v>
      </c>
      <c r="AU670" s="287" t="s">
        <v>85</v>
      </c>
      <c r="AV670" s="13" t="s">
        <v>85</v>
      </c>
      <c r="AW670" s="13" t="s">
        <v>31</v>
      </c>
      <c r="AX670" s="13" t="s">
        <v>76</v>
      </c>
      <c r="AY670" s="287" t="s">
        <v>190</v>
      </c>
    </row>
    <row r="671" spans="2:51" s="14" customFormat="1" ht="12">
      <c r="B671" s="288"/>
      <c r="C671" s="289"/>
      <c r="D671" s="268" t="s">
        <v>199</v>
      </c>
      <c r="E671" s="290" t="s">
        <v>1</v>
      </c>
      <c r="F671" s="291" t="s">
        <v>205</v>
      </c>
      <c r="G671" s="289"/>
      <c r="H671" s="292">
        <v>52.58</v>
      </c>
      <c r="I671" s="293"/>
      <c r="J671" s="289"/>
      <c r="K671" s="289"/>
      <c r="L671" s="294"/>
      <c r="M671" s="295"/>
      <c r="N671" s="296"/>
      <c r="O671" s="296"/>
      <c r="P671" s="296"/>
      <c r="Q671" s="296"/>
      <c r="R671" s="296"/>
      <c r="S671" s="296"/>
      <c r="T671" s="297"/>
      <c r="AT671" s="298" t="s">
        <v>199</v>
      </c>
      <c r="AU671" s="298" t="s">
        <v>85</v>
      </c>
      <c r="AV671" s="14" t="s">
        <v>197</v>
      </c>
      <c r="AW671" s="14" t="s">
        <v>31</v>
      </c>
      <c r="AX671" s="14" t="s">
        <v>83</v>
      </c>
      <c r="AY671" s="298" t="s">
        <v>190</v>
      </c>
    </row>
    <row r="672" spans="2:65" s="1" customFormat="1" ht="24" customHeight="1">
      <c r="B672" s="40"/>
      <c r="C672" s="254" t="s">
        <v>1694</v>
      </c>
      <c r="D672" s="254" t="s">
        <v>193</v>
      </c>
      <c r="E672" s="255" t="s">
        <v>1695</v>
      </c>
      <c r="F672" s="256" t="s">
        <v>1696</v>
      </c>
      <c r="G672" s="257" t="s">
        <v>361</v>
      </c>
      <c r="H672" s="258">
        <v>52.58</v>
      </c>
      <c r="I672" s="259"/>
      <c r="J672" s="260">
        <f>ROUND(I672*H672,2)</f>
        <v>0</v>
      </c>
      <c r="K672" s="256" t="s">
        <v>1</v>
      </c>
      <c r="L672" s="42"/>
      <c r="M672" s="261" t="s">
        <v>1</v>
      </c>
      <c r="N672" s="262" t="s">
        <v>41</v>
      </c>
      <c r="O672" s="88"/>
      <c r="P672" s="263">
        <f>O672*H672</f>
        <v>0</v>
      </c>
      <c r="Q672" s="263">
        <v>0</v>
      </c>
      <c r="R672" s="263">
        <f>Q672*H672</f>
        <v>0</v>
      </c>
      <c r="S672" s="263">
        <v>0</v>
      </c>
      <c r="T672" s="264">
        <f>S672*H672</f>
        <v>0</v>
      </c>
      <c r="AR672" s="265" t="s">
        <v>301</v>
      </c>
      <c r="AT672" s="265" t="s">
        <v>193</v>
      </c>
      <c r="AU672" s="265" t="s">
        <v>85</v>
      </c>
      <c r="AY672" s="17" t="s">
        <v>190</v>
      </c>
      <c r="BE672" s="149">
        <f>IF(N672="základní",J672,0)</f>
        <v>0</v>
      </c>
      <c r="BF672" s="149">
        <f>IF(N672="snížená",J672,0)</f>
        <v>0</v>
      </c>
      <c r="BG672" s="149">
        <f>IF(N672="zákl. přenesená",J672,0)</f>
        <v>0</v>
      </c>
      <c r="BH672" s="149">
        <f>IF(N672="sníž. přenesená",J672,0)</f>
        <v>0</v>
      </c>
      <c r="BI672" s="149">
        <f>IF(N672="nulová",J672,0)</f>
        <v>0</v>
      </c>
      <c r="BJ672" s="17" t="s">
        <v>83</v>
      </c>
      <c r="BK672" s="149">
        <f>ROUND(I672*H672,2)</f>
        <v>0</v>
      </c>
      <c r="BL672" s="17" t="s">
        <v>301</v>
      </c>
      <c r="BM672" s="265" t="s">
        <v>1697</v>
      </c>
    </row>
    <row r="673" spans="2:51" s="13" customFormat="1" ht="12">
      <c r="B673" s="277"/>
      <c r="C673" s="278"/>
      <c r="D673" s="268" t="s">
        <v>199</v>
      </c>
      <c r="E673" s="279" t="s">
        <v>1</v>
      </c>
      <c r="F673" s="280" t="s">
        <v>1671</v>
      </c>
      <c r="G673" s="278"/>
      <c r="H673" s="281">
        <v>29.6</v>
      </c>
      <c r="I673" s="282"/>
      <c r="J673" s="278"/>
      <c r="K673" s="278"/>
      <c r="L673" s="283"/>
      <c r="M673" s="284"/>
      <c r="N673" s="285"/>
      <c r="O673" s="285"/>
      <c r="P673" s="285"/>
      <c r="Q673" s="285"/>
      <c r="R673" s="285"/>
      <c r="S673" s="285"/>
      <c r="T673" s="286"/>
      <c r="AT673" s="287" t="s">
        <v>199</v>
      </c>
      <c r="AU673" s="287" t="s">
        <v>85</v>
      </c>
      <c r="AV673" s="13" t="s">
        <v>85</v>
      </c>
      <c r="AW673" s="13" t="s">
        <v>31</v>
      </c>
      <c r="AX673" s="13" t="s">
        <v>76</v>
      </c>
      <c r="AY673" s="287" t="s">
        <v>190</v>
      </c>
    </row>
    <row r="674" spans="2:51" s="13" customFormat="1" ht="12">
      <c r="B674" s="277"/>
      <c r="C674" s="278"/>
      <c r="D674" s="268" t="s">
        <v>199</v>
      </c>
      <c r="E674" s="279" t="s">
        <v>1</v>
      </c>
      <c r="F674" s="280" t="s">
        <v>1672</v>
      </c>
      <c r="G674" s="278"/>
      <c r="H674" s="281">
        <v>18.2</v>
      </c>
      <c r="I674" s="282"/>
      <c r="J674" s="278"/>
      <c r="K674" s="278"/>
      <c r="L674" s="283"/>
      <c r="M674" s="284"/>
      <c r="N674" s="285"/>
      <c r="O674" s="285"/>
      <c r="P674" s="285"/>
      <c r="Q674" s="285"/>
      <c r="R674" s="285"/>
      <c r="S674" s="285"/>
      <c r="T674" s="286"/>
      <c r="AT674" s="287" t="s">
        <v>199</v>
      </c>
      <c r="AU674" s="287" t="s">
        <v>85</v>
      </c>
      <c r="AV674" s="13" t="s">
        <v>85</v>
      </c>
      <c r="AW674" s="13" t="s">
        <v>31</v>
      </c>
      <c r="AX674" s="13" t="s">
        <v>76</v>
      </c>
      <c r="AY674" s="287" t="s">
        <v>190</v>
      </c>
    </row>
    <row r="675" spans="2:51" s="15" customFormat="1" ht="12">
      <c r="B675" s="309"/>
      <c r="C675" s="310"/>
      <c r="D675" s="268" t="s">
        <v>199</v>
      </c>
      <c r="E675" s="311" t="s">
        <v>1</v>
      </c>
      <c r="F675" s="312" t="s">
        <v>247</v>
      </c>
      <c r="G675" s="310"/>
      <c r="H675" s="313">
        <v>47.8</v>
      </c>
      <c r="I675" s="314"/>
      <c r="J675" s="310"/>
      <c r="K675" s="310"/>
      <c r="L675" s="315"/>
      <c r="M675" s="316"/>
      <c r="N675" s="317"/>
      <c r="O675" s="317"/>
      <c r="P675" s="317"/>
      <c r="Q675" s="317"/>
      <c r="R675" s="317"/>
      <c r="S675" s="317"/>
      <c r="T675" s="318"/>
      <c r="AT675" s="319" t="s">
        <v>199</v>
      </c>
      <c r="AU675" s="319" t="s">
        <v>85</v>
      </c>
      <c r="AV675" s="15" t="s">
        <v>120</v>
      </c>
      <c r="AW675" s="15" t="s">
        <v>31</v>
      </c>
      <c r="AX675" s="15" t="s">
        <v>76</v>
      </c>
      <c r="AY675" s="319" t="s">
        <v>190</v>
      </c>
    </row>
    <row r="676" spans="2:51" s="13" customFormat="1" ht="12">
      <c r="B676" s="277"/>
      <c r="C676" s="278"/>
      <c r="D676" s="268" t="s">
        <v>199</v>
      </c>
      <c r="E676" s="279" t="s">
        <v>1</v>
      </c>
      <c r="F676" s="280" t="s">
        <v>1693</v>
      </c>
      <c r="G676" s="278"/>
      <c r="H676" s="281">
        <v>4.78</v>
      </c>
      <c r="I676" s="282"/>
      <c r="J676" s="278"/>
      <c r="K676" s="278"/>
      <c r="L676" s="283"/>
      <c r="M676" s="284"/>
      <c r="N676" s="285"/>
      <c r="O676" s="285"/>
      <c r="P676" s="285"/>
      <c r="Q676" s="285"/>
      <c r="R676" s="285"/>
      <c r="S676" s="285"/>
      <c r="T676" s="286"/>
      <c r="AT676" s="287" t="s">
        <v>199</v>
      </c>
      <c r="AU676" s="287" t="s">
        <v>85</v>
      </c>
      <c r="AV676" s="13" t="s">
        <v>85</v>
      </c>
      <c r="AW676" s="13" t="s">
        <v>31</v>
      </c>
      <c r="AX676" s="13" t="s">
        <v>76</v>
      </c>
      <c r="AY676" s="287" t="s">
        <v>190</v>
      </c>
    </row>
    <row r="677" spans="2:51" s="14" customFormat="1" ht="12">
      <c r="B677" s="288"/>
      <c r="C677" s="289"/>
      <c r="D677" s="268" t="s">
        <v>199</v>
      </c>
      <c r="E677" s="290" t="s">
        <v>1</v>
      </c>
      <c r="F677" s="291" t="s">
        <v>205</v>
      </c>
      <c r="G677" s="289"/>
      <c r="H677" s="292">
        <v>52.58</v>
      </c>
      <c r="I677" s="293"/>
      <c r="J677" s="289"/>
      <c r="K677" s="289"/>
      <c r="L677" s="294"/>
      <c r="M677" s="295"/>
      <c r="N677" s="296"/>
      <c r="O677" s="296"/>
      <c r="P677" s="296"/>
      <c r="Q677" s="296"/>
      <c r="R677" s="296"/>
      <c r="S677" s="296"/>
      <c r="T677" s="297"/>
      <c r="AT677" s="298" t="s">
        <v>199</v>
      </c>
      <c r="AU677" s="298" t="s">
        <v>85</v>
      </c>
      <c r="AV677" s="14" t="s">
        <v>197</v>
      </c>
      <c r="AW677" s="14" t="s">
        <v>31</v>
      </c>
      <c r="AX677" s="14" t="s">
        <v>83</v>
      </c>
      <c r="AY677" s="298" t="s">
        <v>190</v>
      </c>
    </row>
    <row r="678" spans="2:65" s="1" customFormat="1" ht="16.5" customHeight="1">
      <c r="B678" s="40"/>
      <c r="C678" s="299" t="s">
        <v>1698</v>
      </c>
      <c r="D678" s="299" t="s">
        <v>206</v>
      </c>
      <c r="E678" s="300" t="s">
        <v>1699</v>
      </c>
      <c r="F678" s="301" t="s">
        <v>1700</v>
      </c>
      <c r="G678" s="302" t="s">
        <v>196</v>
      </c>
      <c r="H678" s="303">
        <v>26.027</v>
      </c>
      <c r="I678" s="304"/>
      <c r="J678" s="305">
        <f>ROUND(I678*H678,2)</f>
        <v>0</v>
      </c>
      <c r="K678" s="301" t="s">
        <v>1</v>
      </c>
      <c r="L678" s="306"/>
      <c r="M678" s="307" t="s">
        <v>1</v>
      </c>
      <c r="N678" s="308" t="s">
        <v>41</v>
      </c>
      <c r="O678" s="88"/>
      <c r="P678" s="263">
        <f>O678*H678</f>
        <v>0</v>
      </c>
      <c r="Q678" s="263">
        <v>0</v>
      </c>
      <c r="R678" s="263">
        <f>Q678*H678</f>
        <v>0</v>
      </c>
      <c r="S678" s="263">
        <v>0</v>
      </c>
      <c r="T678" s="264">
        <f>S678*H678</f>
        <v>0</v>
      </c>
      <c r="AR678" s="265" t="s">
        <v>362</v>
      </c>
      <c r="AT678" s="265" t="s">
        <v>206</v>
      </c>
      <c r="AU678" s="265" t="s">
        <v>85</v>
      </c>
      <c r="AY678" s="17" t="s">
        <v>190</v>
      </c>
      <c r="BE678" s="149">
        <f>IF(N678="základní",J678,0)</f>
        <v>0</v>
      </c>
      <c r="BF678" s="149">
        <f>IF(N678="snížená",J678,0)</f>
        <v>0</v>
      </c>
      <c r="BG678" s="149">
        <f>IF(N678="zákl. přenesená",J678,0)</f>
        <v>0</v>
      </c>
      <c r="BH678" s="149">
        <f>IF(N678="sníž. přenesená",J678,0)</f>
        <v>0</v>
      </c>
      <c r="BI678" s="149">
        <f>IF(N678="nulová",J678,0)</f>
        <v>0</v>
      </c>
      <c r="BJ678" s="17" t="s">
        <v>83</v>
      </c>
      <c r="BK678" s="149">
        <f>ROUND(I678*H678,2)</f>
        <v>0</v>
      </c>
      <c r="BL678" s="17" t="s">
        <v>301</v>
      </c>
      <c r="BM678" s="265" t="s">
        <v>1701</v>
      </c>
    </row>
    <row r="679" spans="2:51" s="13" customFormat="1" ht="12">
      <c r="B679" s="277"/>
      <c r="C679" s="278"/>
      <c r="D679" s="268" t="s">
        <v>199</v>
      </c>
      <c r="E679" s="279" t="s">
        <v>1</v>
      </c>
      <c r="F679" s="280" t="s">
        <v>1702</v>
      </c>
      <c r="G679" s="278"/>
      <c r="H679" s="281">
        <v>13.32</v>
      </c>
      <c r="I679" s="282"/>
      <c r="J679" s="278"/>
      <c r="K679" s="278"/>
      <c r="L679" s="283"/>
      <c r="M679" s="284"/>
      <c r="N679" s="285"/>
      <c r="O679" s="285"/>
      <c r="P679" s="285"/>
      <c r="Q679" s="285"/>
      <c r="R679" s="285"/>
      <c r="S679" s="285"/>
      <c r="T679" s="286"/>
      <c r="AT679" s="287" t="s">
        <v>199</v>
      </c>
      <c r="AU679" s="287" t="s">
        <v>85</v>
      </c>
      <c r="AV679" s="13" t="s">
        <v>85</v>
      </c>
      <c r="AW679" s="13" t="s">
        <v>31</v>
      </c>
      <c r="AX679" s="13" t="s">
        <v>76</v>
      </c>
      <c r="AY679" s="287" t="s">
        <v>190</v>
      </c>
    </row>
    <row r="680" spans="2:51" s="13" customFormat="1" ht="12">
      <c r="B680" s="277"/>
      <c r="C680" s="278"/>
      <c r="D680" s="268" t="s">
        <v>199</v>
      </c>
      <c r="E680" s="279" t="s">
        <v>1</v>
      </c>
      <c r="F680" s="280" t="s">
        <v>1703</v>
      </c>
      <c r="G680" s="278"/>
      <c r="H680" s="281">
        <v>8.19</v>
      </c>
      <c r="I680" s="282"/>
      <c r="J680" s="278"/>
      <c r="K680" s="278"/>
      <c r="L680" s="283"/>
      <c r="M680" s="284"/>
      <c r="N680" s="285"/>
      <c r="O680" s="285"/>
      <c r="P680" s="285"/>
      <c r="Q680" s="285"/>
      <c r="R680" s="285"/>
      <c r="S680" s="285"/>
      <c r="T680" s="286"/>
      <c r="AT680" s="287" t="s">
        <v>199</v>
      </c>
      <c r="AU680" s="287" t="s">
        <v>85</v>
      </c>
      <c r="AV680" s="13" t="s">
        <v>85</v>
      </c>
      <c r="AW680" s="13" t="s">
        <v>31</v>
      </c>
      <c r="AX680" s="13" t="s">
        <v>76</v>
      </c>
      <c r="AY680" s="287" t="s">
        <v>190</v>
      </c>
    </row>
    <row r="681" spans="2:51" s="15" customFormat="1" ht="12">
      <c r="B681" s="309"/>
      <c r="C681" s="310"/>
      <c r="D681" s="268" t="s">
        <v>199</v>
      </c>
      <c r="E681" s="311" t="s">
        <v>1</v>
      </c>
      <c r="F681" s="312" t="s">
        <v>247</v>
      </c>
      <c r="G681" s="310"/>
      <c r="H681" s="313">
        <v>21.509999999999998</v>
      </c>
      <c r="I681" s="314"/>
      <c r="J681" s="310"/>
      <c r="K681" s="310"/>
      <c r="L681" s="315"/>
      <c r="M681" s="316"/>
      <c r="N681" s="317"/>
      <c r="O681" s="317"/>
      <c r="P681" s="317"/>
      <c r="Q681" s="317"/>
      <c r="R681" s="317"/>
      <c r="S681" s="317"/>
      <c r="T681" s="318"/>
      <c r="AT681" s="319" t="s">
        <v>199</v>
      </c>
      <c r="AU681" s="319" t="s">
        <v>85</v>
      </c>
      <c r="AV681" s="15" t="s">
        <v>120</v>
      </c>
      <c r="AW681" s="15" t="s">
        <v>31</v>
      </c>
      <c r="AX681" s="15" t="s">
        <v>76</v>
      </c>
      <c r="AY681" s="319" t="s">
        <v>190</v>
      </c>
    </row>
    <row r="682" spans="2:51" s="13" customFormat="1" ht="12">
      <c r="B682" s="277"/>
      <c r="C682" s="278"/>
      <c r="D682" s="268" t="s">
        <v>199</v>
      </c>
      <c r="E682" s="279" t="s">
        <v>1</v>
      </c>
      <c r="F682" s="280" t="s">
        <v>1704</v>
      </c>
      <c r="G682" s="278"/>
      <c r="H682" s="281">
        <v>2.151</v>
      </c>
      <c r="I682" s="282"/>
      <c r="J682" s="278"/>
      <c r="K682" s="278"/>
      <c r="L682" s="283"/>
      <c r="M682" s="284"/>
      <c r="N682" s="285"/>
      <c r="O682" s="285"/>
      <c r="P682" s="285"/>
      <c r="Q682" s="285"/>
      <c r="R682" s="285"/>
      <c r="S682" s="285"/>
      <c r="T682" s="286"/>
      <c r="AT682" s="287" t="s">
        <v>199</v>
      </c>
      <c r="AU682" s="287" t="s">
        <v>85</v>
      </c>
      <c r="AV682" s="13" t="s">
        <v>85</v>
      </c>
      <c r="AW682" s="13" t="s">
        <v>31</v>
      </c>
      <c r="AX682" s="13" t="s">
        <v>76</v>
      </c>
      <c r="AY682" s="287" t="s">
        <v>190</v>
      </c>
    </row>
    <row r="683" spans="2:51" s="14" customFormat="1" ht="12">
      <c r="B683" s="288"/>
      <c r="C683" s="289"/>
      <c r="D683" s="268" t="s">
        <v>199</v>
      </c>
      <c r="E683" s="290" t="s">
        <v>1</v>
      </c>
      <c r="F683" s="291" t="s">
        <v>205</v>
      </c>
      <c r="G683" s="289"/>
      <c r="H683" s="292">
        <v>23.660999999999998</v>
      </c>
      <c r="I683" s="293"/>
      <c r="J683" s="289"/>
      <c r="K683" s="289"/>
      <c r="L683" s="294"/>
      <c r="M683" s="295"/>
      <c r="N683" s="296"/>
      <c r="O683" s="296"/>
      <c r="P683" s="296"/>
      <c r="Q683" s="296"/>
      <c r="R683" s="296"/>
      <c r="S683" s="296"/>
      <c r="T683" s="297"/>
      <c r="AT683" s="298" t="s">
        <v>199</v>
      </c>
      <c r="AU683" s="298" t="s">
        <v>85</v>
      </c>
      <c r="AV683" s="14" t="s">
        <v>197</v>
      </c>
      <c r="AW683" s="14" t="s">
        <v>31</v>
      </c>
      <c r="AX683" s="14" t="s">
        <v>76</v>
      </c>
      <c r="AY683" s="298" t="s">
        <v>190</v>
      </c>
    </row>
    <row r="684" spans="2:51" s="13" customFormat="1" ht="12">
      <c r="B684" s="277"/>
      <c r="C684" s="278"/>
      <c r="D684" s="268" t="s">
        <v>199</v>
      </c>
      <c r="E684" s="279" t="s">
        <v>1</v>
      </c>
      <c r="F684" s="280" t="s">
        <v>1705</v>
      </c>
      <c r="G684" s="278"/>
      <c r="H684" s="281">
        <v>26.027</v>
      </c>
      <c r="I684" s="282"/>
      <c r="J684" s="278"/>
      <c r="K684" s="278"/>
      <c r="L684" s="283"/>
      <c r="M684" s="284"/>
      <c r="N684" s="285"/>
      <c r="O684" s="285"/>
      <c r="P684" s="285"/>
      <c r="Q684" s="285"/>
      <c r="R684" s="285"/>
      <c r="S684" s="285"/>
      <c r="T684" s="286"/>
      <c r="AT684" s="287" t="s">
        <v>199</v>
      </c>
      <c r="AU684" s="287" t="s">
        <v>85</v>
      </c>
      <c r="AV684" s="13" t="s">
        <v>85</v>
      </c>
      <c r="AW684" s="13" t="s">
        <v>31</v>
      </c>
      <c r="AX684" s="13" t="s">
        <v>76</v>
      </c>
      <c r="AY684" s="287" t="s">
        <v>190</v>
      </c>
    </row>
    <row r="685" spans="2:51" s="14" customFormat="1" ht="12">
      <c r="B685" s="288"/>
      <c r="C685" s="289"/>
      <c r="D685" s="268" t="s">
        <v>199</v>
      </c>
      <c r="E685" s="290" t="s">
        <v>1</v>
      </c>
      <c r="F685" s="291" t="s">
        <v>205</v>
      </c>
      <c r="G685" s="289"/>
      <c r="H685" s="292">
        <v>26.027</v>
      </c>
      <c r="I685" s="293"/>
      <c r="J685" s="289"/>
      <c r="K685" s="289"/>
      <c r="L685" s="294"/>
      <c r="M685" s="295"/>
      <c r="N685" s="296"/>
      <c r="O685" s="296"/>
      <c r="P685" s="296"/>
      <c r="Q685" s="296"/>
      <c r="R685" s="296"/>
      <c r="S685" s="296"/>
      <c r="T685" s="297"/>
      <c r="AT685" s="298" t="s">
        <v>199</v>
      </c>
      <c r="AU685" s="298" t="s">
        <v>85</v>
      </c>
      <c r="AV685" s="14" t="s">
        <v>197</v>
      </c>
      <c r="AW685" s="14" t="s">
        <v>31</v>
      </c>
      <c r="AX685" s="14" t="s">
        <v>83</v>
      </c>
      <c r="AY685" s="298" t="s">
        <v>190</v>
      </c>
    </row>
    <row r="686" spans="2:65" s="1" customFormat="1" ht="24" customHeight="1">
      <c r="B686" s="40"/>
      <c r="C686" s="254" t="s">
        <v>1706</v>
      </c>
      <c r="D686" s="254" t="s">
        <v>193</v>
      </c>
      <c r="E686" s="255" t="s">
        <v>1707</v>
      </c>
      <c r="F686" s="256" t="s">
        <v>1708</v>
      </c>
      <c r="G686" s="257" t="s">
        <v>196</v>
      </c>
      <c r="H686" s="258">
        <v>507.782</v>
      </c>
      <c r="I686" s="259"/>
      <c r="J686" s="260">
        <f>ROUND(I686*H686,2)</f>
        <v>0</v>
      </c>
      <c r="K686" s="256" t="s">
        <v>1</v>
      </c>
      <c r="L686" s="42"/>
      <c r="M686" s="261" t="s">
        <v>1</v>
      </c>
      <c r="N686" s="262" t="s">
        <v>41</v>
      </c>
      <c r="O686" s="88"/>
      <c r="P686" s="263">
        <f>O686*H686</f>
        <v>0</v>
      </c>
      <c r="Q686" s="263">
        <v>0</v>
      </c>
      <c r="R686" s="263">
        <f>Q686*H686</f>
        <v>0</v>
      </c>
      <c r="S686" s="263">
        <v>0</v>
      </c>
      <c r="T686" s="264">
        <f>S686*H686</f>
        <v>0</v>
      </c>
      <c r="AR686" s="265" t="s">
        <v>301</v>
      </c>
      <c r="AT686" s="265" t="s">
        <v>193</v>
      </c>
      <c r="AU686" s="265" t="s">
        <v>85</v>
      </c>
      <c r="AY686" s="17" t="s">
        <v>190</v>
      </c>
      <c r="BE686" s="149">
        <f>IF(N686="základní",J686,0)</f>
        <v>0</v>
      </c>
      <c r="BF686" s="149">
        <f>IF(N686="snížená",J686,0)</f>
        <v>0</v>
      </c>
      <c r="BG686" s="149">
        <f>IF(N686="zákl. přenesená",J686,0)</f>
        <v>0</v>
      </c>
      <c r="BH686" s="149">
        <f>IF(N686="sníž. přenesená",J686,0)</f>
        <v>0</v>
      </c>
      <c r="BI686" s="149">
        <f>IF(N686="nulová",J686,0)</f>
        <v>0</v>
      </c>
      <c r="BJ686" s="17" t="s">
        <v>83</v>
      </c>
      <c r="BK686" s="149">
        <f>ROUND(I686*H686,2)</f>
        <v>0</v>
      </c>
      <c r="BL686" s="17" t="s">
        <v>301</v>
      </c>
      <c r="BM686" s="265" t="s">
        <v>1709</v>
      </c>
    </row>
    <row r="687" spans="2:65" s="1" customFormat="1" ht="24" customHeight="1">
      <c r="B687" s="40"/>
      <c r="C687" s="254" t="s">
        <v>1710</v>
      </c>
      <c r="D687" s="254" t="s">
        <v>193</v>
      </c>
      <c r="E687" s="255" t="s">
        <v>1711</v>
      </c>
      <c r="F687" s="256" t="s">
        <v>1712</v>
      </c>
      <c r="G687" s="257" t="s">
        <v>196</v>
      </c>
      <c r="H687" s="258">
        <v>224.202</v>
      </c>
      <c r="I687" s="259"/>
      <c r="J687" s="260">
        <f>ROUND(I687*H687,2)</f>
        <v>0</v>
      </c>
      <c r="K687" s="256" t="s">
        <v>1</v>
      </c>
      <c r="L687" s="42"/>
      <c r="M687" s="261" t="s">
        <v>1</v>
      </c>
      <c r="N687" s="262" t="s">
        <v>41</v>
      </c>
      <c r="O687" s="88"/>
      <c r="P687" s="263">
        <f>O687*H687</f>
        <v>0</v>
      </c>
      <c r="Q687" s="263">
        <v>0</v>
      </c>
      <c r="R687" s="263">
        <f>Q687*H687</f>
        <v>0</v>
      </c>
      <c r="S687" s="263">
        <v>0</v>
      </c>
      <c r="T687" s="264">
        <f>S687*H687</f>
        <v>0</v>
      </c>
      <c r="AR687" s="265" t="s">
        <v>301</v>
      </c>
      <c r="AT687" s="265" t="s">
        <v>193</v>
      </c>
      <c r="AU687" s="265" t="s">
        <v>85</v>
      </c>
      <c r="AY687" s="17" t="s">
        <v>190</v>
      </c>
      <c r="BE687" s="149">
        <f>IF(N687="základní",J687,0)</f>
        <v>0</v>
      </c>
      <c r="BF687" s="149">
        <f>IF(N687="snížená",J687,0)</f>
        <v>0</v>
      </c>
      <c r="BG687" s="149">
        <f>IF(N687="zákl. přenesená",J687,0)</f>
        <v>0</v>
      </c>
      <c r="BH687" s="149">
        <f>IF(N687="sníž. přenesená",J687,0)</f>
        <v>0</v>
      </c>
      <c r="BI687" s="149">
        <f>IF(N687="nulová",J687,0)</f>
        <v>0</v>
      </c>
      <c r="BJ687" s="17" t="s">
        <v>83</v>
      </c>
      <c r="BK687" s="149">
        <f>ROUND(I687*H687,2)</f>
        <v>0</v>
      </c>
      <c r="BL687" s="17" t="s">
        <v>301</v>
      </c>
      <c r="BM687" s="265" t="s">
        <v>1713</v>
      </c>
    </row>
    <row r="688" spans="2:65" s="1" customFormat="1" ht="16.5" customHeight="1">
      <c r="B688" s="40"/>
      <c r="C688" s="299" t="s">
        <v>1714</v>
      </c>
      <c r="D688" s="299" t="s">
        <v>206</v>
      </c>
      <c r="E688" s="300" t="s">
        <v>1715</v>
      </c>
      <c r="F688" s="301" t="s">
        <v>1716</v>
      </c>
      <c r="G688" s="302" t="s">
        <v>196</v>
      </c>
      <c r="H688" s="303">
        <v>246.622</v>
      </c>
      <c r="I688" s="304"/>
      <c r="J688" s="305">
        <f>ROUND(I688*H688,2)</f>
        <v>0</v>
      </c>
      <c r="K688" s="301" t="s">
        <v>1</v>
      </c>
      <c r="L688" s="306"/>
      <c r="M688" s="307" t="s">
        <v>1</v>
      </c>
      <c r="N688" s="308" t="s">
        <v>41</v>
      </c>
      <c r="O688" s="88"/>
      <c r="P688" s="263">
        <f>O688*H688</f>
        <v>0</v>
      </c>
      <c r="Q688" s="263">
        <v>0</v>
      </c>
      <c r="R688" s="263">
        <f>Q688*H688</f>
        <v>0</v>
      </c>
      <c r="S688" s="263">
        <v>0</v>
      </c>
      <c r="T688" s="264">
        <f>S688*H688</f>
        <v>0</v>
      </c>
      <c r="AR688" s="265" t="s">
        <v>362</v>
      </c>
      <c r="AT688" s="265" t="s">
        <v>206</v>
      </c>
      <c r="AU688" s="265" t="s">
        <v>85</v>
      </c>
      <c r="AY688" s="17" t="s">
        <v>190</v>
      </c>
      <c r="BE688" s="149">
        <f>IF(N688="základní",J688,0)</f>
        <v>0</v>
      </c>
      <c r="BF688" s="149">
        <f>IF(N688="snížená",J688,0)</f>
        <v>0</v>
      </c>
      <c r="BG688" s="149">
        <f>IF(N688="zákl. přenesená",J688,0)</f>
        <v>0</v>
      </c>
      <c r="BH688" s="149">
        <f>IF(N688="sníž. přenesená",J688,0)</f>
        <v>0</v>
      </c>
      <c r="BI688" s="149">
        <f>IF(N688="nulová",J688,0)</f>
        <v>0</v>
      </c>
      <c r="BJ688" s="17" t="s">
        <v>83</v>
      </c>
      <c r="BK688" s="149">
        <f>ROUND(I688*H688,2)</f>
        <v>0</v>
      </c>
      <c r="BL688" s="17" t="s">
        <v>301</v>
      </c>
      <c r="BM688" s="265" t="s">
        <v>1717</v>
      </c>
    </row>
    <row r="689" spans="2:51" s="13" customFormat="1" ht="12">
      <c r="B689" s="277"/>
      <c r="C689" s="278"/>
      <c r="D689" s="268" t="s">
        <v>199</v>
      </c>
      <c r="E689" s="279" t="s">
        <v>1</v>
      </c>
      <c r="F689" s="280" t="s">
        <v>1718</v>
      </c>
      <c r="G689" s="278"/>
      <c r="H689" s="281">
        <v>246.622</v>
      </c>
      <c r="I689" s="282"/>
      <c r="J689" s="278"/>
      <c r="K689" s="278"/>
      <c r="L689" s="283"/>
      <c r="M689" s="284"/>
      <c r="N689" s="285"/>
      <c r="O689" s="285"/>
      <c r="P689" s="285"/>
      <c r="Q689" s="285"/>
      <c r="R689" s="285"/>
      <c r="S689" s="285"/>
      <c r="T689" s="286"/>
      <c r="AT689" s="287" t="s">
        <v>199</v>
      </c>
      <c r="AU689" s="287" t="s">
        <v>85</v>
      </c>
      <c r="AV689" s="13" t="s">
        <v>85</v>
      </c>
      <c r="AW689" s="13" t="s">
        <v>31</v>
      </c>
      <c r="AX689" s="13" t="s">
        <v>76</v>
      </c>
      <c r="AY689" s="287" t="s">
        <v>190</v>
      </c>
    </row>
    <row r="690" spans="2:51" s="14" customFormat="1" ht="12">
      <c r="B690" s="288"/>
      <c r="C690" s="289"/>
      <c r="D690" s="268" t="s">
        <v>199</v>
      </c>
      <c r="E690" s="290" t="s">
        <v>1</v>
      </c>
      <c r="F690" s="291" t="s">
        <v>205</v>
      </c>
      <c r="G690" s="289"/>
      <c r="H690" s="292">
        <v>246.622</v>
      </c>
      <c r="I690" s="293"/>
      <c r="J690" s="289"/>
      <c r="K690" s="289"/>
      <c r="L690" s="294"/>
      <c r="M690" s="295"/>
      <c r="N690" s="296"/>
      <c r="O690" s="296"/>
      <c r="P690" s="296"/>
      <c r="Q690" s="296"/>
      <c r="R690" s="296"/>
      <c r="S690" s="296"/>
      <c r="T690" s="297"/>
      <c r="AT690" s="298" t="s">
        <v>199</v>
      </c>
      <c r="AU690" s="298" t="s">
        <v>85</v>
      </c>
      <c r="AV690" s="14" t="s">
        <v>197</v>
      </c>
      <c r="AW690" s="14" t="s">
        <v>31</v>
      </c>
      <c r="AX690" s="14" t="s">
        <v>83</v>
      </c>
      <c r="AY690" s="298" t="s">
        <v>190</v>
      </c>
    </row>
    <row r="691" spans="2:65" s="1" customFormat="1" ht="24" customHeight="1">
      <c r="B691" s="40"/>
      <c r="C691" s="254" t="s">
        <v>1719</v>
      </c>
      <c r="D691" s="254" t="s">
        <v>193</v>
      </c>
      <c r="E691" s="255" t="s">
        <v>1720</v>
      </c>
      <c r="F691" s="256" t="s">
        <v>1721</v>
      </c>
      <c r="G691" s="257" t="s">
        <v>296</v>
      </c>
      <c r="H691" s="258">
        <v>7.581</v>
      </c>
      <c r="I691" s="259"/>
      <c r="J691" s="260">
        <f>ROUND(I691*H691,2)</f>
        <v>0</v>
      </c>
      <c r="K691" s="256" t="s">
        <v>1</v>
      </c>
      <c r="L691" s="42"/>
      <c r="M691" s="261" t="s">
        <v>1</v>
      </c>
      <c r="N691" s="262" t="s">
        <v>41</v>
      </c>
      <c r="O691" s="88"/>
      <c r="P691" s="263">
        <f>O691*H691</f>
        <v>0</v>
      </c>
      <c r="Q691" s="263">
        <v>0</v>
      </c>
      <c r="R691" s="263">
        <f>Q691*H691</f>
        <v>0</v>
      </c>
      <c r="S691" s="263">
        <v>0</v>
      </c>
      <c r="T691" s="264">
        <f>S691*H691</f>
        <v>0</v>
      </c>
      <c r="AR691" s="265" t="s">
        <v>301</v>
      </c>
      <c r="AT691" s="265" t="s">
        <v>193</v>
      </c>
      <c r="AU691" s="265" t="s">
        <v>85</v>
      </c>
      <c r="AY691" s="17" t="s">
        <v>190</v>
      </c>
      <c r="BE691" s="149">
        <f>IF(N691="základní",J691,0)</f>
        <v>0</v>
      </c>
      <c r="BF691" s="149">
        <f>IF(N691="snížená",J691,0)</f>
        <v>0</v>
      </c>
      <c r="BG691" s="149">
        <f>IF(N691="zákl. přenesená",J691,0)</f>
        <v>0</v>
      </c>
      <c r="BH691" s="149">
        <f>IF(N691="sníž. přenesená",J691,0)</f>
        <v>0</v>
      </c>
      <c r="BI691" s="149">
        <f>IF(N691="nulová",J691,0)</f>
        <v>0</v>
      </c>
      <c r="BJ691" s="17" t="s">
        <v>83</v>
      </c>
      <c r="BK691" s="149">
        <f>ROUND(I691*H691,2)</f>
        <v>0</v>
      </c>
      <c r="BL691" s="17" t="s">
        <v>301</v>
      </c>
      <c r="BM691" s="265" t="s">
        <v>1722</v>
      </c>
    </row>
    <row r="692" spans="2:63" s="11" customFormat="1" ht="22.8" customHeight="1">
      <c r="B692" s="238"/>
      <c r="C692" s="239"/>
      <c r="D692" s="240" t="s">
        <v>75</v>
      </c>
      <c r="E692" s="252" t="s">
        <v>1723</v>
      </c>
      <c r="F692" s="252" t="s">
        <v>1724</v>
      </c>
      <c r="G692" s="239"/>
      <c r="H692" s="239"/>
      <c r="I692" s="242"/>
      <c r="J692" s="253">
        <f>BK692</f>
        <v>0</v>
      </c>
      <c r="K692" s="239"/>
      <c r="L692" s="244"/>
      <c r="M692" s="245"/>
      <c r="N692" s="246"/>
      <c r="O692" s="246"/>
      <c r="P692" s="247">
        <f>SUM(P693:P708)</f>
        <v>0</v>
      </c>
      <c r="Q692" s="246"/>
      <c r="R692" s="247">
        <f>SUM(R693:R708)</f>
        <v>0</v>
      </c>
      <c r="S692" s="246"/>
      <c r="T692" s="248">
        <f>SUM(T693:T708)</f>
        <v>0</v>
      </c>
      <c r="AR692" s="249" t="s">
        <v>85</v>
      </c>
      <c r="AT692" s="250" t="s">
        <v>75</v>
      </c>
      <c r="AU692" s="250" t="s">
        <v>83</v>
      </c>
      <c r="AY692" s="249" t="s">
        <v>190</v>
      </c>
      <c r="BK692" s="251">
        <f>SUM(BK693:BK708)</f>
        <v>0</v>
      </c>
    </row>
    <row r="693" spans="2:65" s="1" customFormat="1" ht="16.5" customHeight="1">
      <c r="B693" s="40"/>
      <c r="C693" s="254" t="s">
        <v>1725</v>
      </c>
      <c r="D693" s="254" t="s">
        <v>193</v>
      </c>
      <c r="E693" s="255" t="s">
        <v>1726</v>
      </c>
      <c r="F693" s="256" t="s">
        <v>1727</v>
      </c>
      <c r="G693" s="257" t="s">
        <v>196</v>
      </c>
      <c r="H693" s="258">
        <v>257.8</v>
      </c>
      <c r="I693" s="259"/>
      <c r="J693" s="260">
        <f>ROUND(I693*H693,2)</f>
        <v>0</v>
      </c>
      <c r="K693" s="256" t="s">
        <v>1</v>
      </c>
      <c r="L693" s="42"/>
      <c r="M693" s="261" t="s">
        <v>1</v>
      </c>
      <c r="N693" s="262" t="s">
        <v>41</v>
      </c>
      <c r="O693" s="88"/>
      <c r="P693" s="263">
        <f>O693*H693</f>
        <v>0</v>
      </c>
      <c r="Q693" s="263">
        <v>0</v>
      </c>
      <c r="R693" s="263">
        <f>Q693*H693</f>
        <v>0</v>
      </c>
      <c r="S693" s="263">
        <v>0</v>
      </c>
      <c r="T693" s="264">
        <f>S693*H693</f>
        <v>0</v>
      </c>
      <c r="AR693" s="265" t="s">
        <v>301</v>
      </c>
      <c r="AT693" s="265" t="s">
        <v>193</v>
      </c>
      <c r="AU693" s="265" t="s">
        <v>85</v>
      </c>
      <c r="AY693" s="17" t="s">
        <v>190</v>
      </c>
      <c r="BE693" s="149">
        <f>IF(N693="základní",J693,0)</f>
        <v>0</v>
      </c>
      <c r="BF693" s="149">
        <f>IF(N693="snížená",J693,0)</f>
        <v>0</v>
      </c>
      <c r="BG693" s="149">
        <f>IF(N693="zákl. přenesená",J693,0)</f>
        <v>0</v>
      </c>
      <c r="BH693" s="149">
        <f>IF(N693="sníž. přenesená",J693,0)</f>
        <v>0</v>
      </c>
      <c r="BI693" s="149">
        <f>IF(N693="nulová",J693,0)</f>
        <v>0</v>
      </c>
      <c r="BJ693" s="17" t="s">
        <v>83</v>
      </c>
      <c r="BK693" s="149">
        <f>ROUND(I693*H693,2)</f>
        <v>0</v>
      </c>
      <c r="BL693" s="17" t="s">
        <v>301</v>
      </c>
      <c r="BM693" s="265" t="s">
        <v>1728</v>
      </c>
    </row>
    <row r="694" spans="2:65" s="1" customFormat="1" ht="24" customHeight="1">
      <c r="B694" s="40"/>
      <c r="C694" s="254" t="s">
        <v>1729</v>
      </c>
      <c r="D694" s="254" t="s">
        <v>193</v>
      </c>
      <c r="E694" s="255" t="s">
        <v>1730</v>
      </c>
      <c r="F694" s="256" t="s">
        <v>1731</v>
      </c>
      <c r="G694" s="257" t="s">
        <v>196</v>
      </c>
      <c r="H694" s="258">
        <v>283.58</v>
      </c>
      <c r="I694" s="259"/>
      <c r="J694" s="260">
        <f>ROUND(I694*H694,2)</f>
        <v>0</v>
      </c>
      <c r="K694" s="256" t="s">
        <v>1</v>
      </c>
      <c r="L694" s="42"/>
      <c r="M694" s="261" t="s">
        <v>1</v>
      </c>
      <c r="N694" s="262" t="s">
        <v>41</v>
      </c>
      <c r="O694" s="88"/>
      <c r="P694" s="263">
        <f>O694*H694</f>
        <v>0</v>
      </c>
      <c r="Q694" s="263">
        <v>0</v>
      </c>
      <c r="R694" s="263">
        <f>Q694*H694</f>
        <v>0</v>
      </c>
      <c r="S694" s="263">
        <v>0</v>
      </c>
      <c r="T694" s="264">
        <f>S694*H694</f>
        <v>0</v>
      </c>
      <c r="AR694" s="265" t="s">
        <v>301</v>
      </c>
      <c r="AT694" s="265" t="s">
        <v>193</v>
      </c>
      <c r="AU694" s="265" t="s">
        <v>85</v>
      </c>
      <c r="AY694" s="17" t="s">
        <v>190</v>
      </c>
      <c r="BE694" s="149">
        <f>IF(N694="základní",J694,0)</f>
        <v>0</v>
      </c>
      <c r="BF694" s="149">
        <f>IF(N694="snížená",J694,0)</f>
        <v>0</v>
      </c>
      <c r="BG694" s="149">
        <f>IF(N694="zákl. přenesená",J694,0)</f>
        <v>0</v>
      </c>
      <c r="BH694" s="149">
        <f>IF(N694="sníž. přenesená",J694,0)</f>
        <v>0</v>
      </c>
      <c r="BI694" s="149">
        <f>IF(N694="nulová",J694,0)</f>
        <v>0</v>
      </c>
      <c r="BJ694" s="17" t="s">
        <v>83</v>
      </c>
      <c r="BK694" s="149">
        <f>ROUND(I694*H694,2)</f>
        <v>0</v>
      </c>
      <c r="BL694" s="17" t="s">
        <v>301</v>
      </c>
      <c r="BM694" s="265" t="s">
        <v>1732</v>
      </c>
    </row>
    <row r="695" spans="2:65" s="1" customFormat="1" ht="24" customHeight="1">
      <c r="B695" s="40"/>
      <c r="C695" s="254" t="s">
        <v>1733</v>
      </c>
      <c r="D695" s="254" t="s">
        <v>193</v>
      </c>
      <c r="E695" s="255" t="s">
        <v>1734</v>
      </c>
      <c r="F695" s="256" t="s">
        <v>1735</v>
      </c>
      <c r="G695" s="257" t="s">
        <v>196</v>
      </c>
      <c r="H695" s="258">
        <v>283.58</v>
      </c>
      <c r="I695" s="259"/>
      <c r="J695" s="260">
        <f>ROUND(I695*H695,2)</f>
        <v>0</v>
      </c>
      <c r="K695" s="256" t="s">
        <v>1</v>
      </c>
      <c r="L695" s="42"/>
      <c r="M695" s="261" t="s">
        <v>1</v>
      </c>
      <c r="N695" s="262" t="s">
        <v>41</v>
      </c>
      <c r="O695" s="88"/>
      <c r="P695" s="263">
        <f>O695*H695</f>
        <v>0</v>
      </c>
      <c r="Q695" s="263">
        <v>0</v>
      </c>
      <c r="R695" s="263">
        <f>Q695*H695</f>
        <v>0</v>
      </c>
      <c r="S695" s="263">
        <v>0</v>
      </c>
      <c r="T695" s="264">
        <f>S695*H695</f>
        <v>0</v>
      </c>
      <c r="AR695" s="265" t="s">
        <v>301</v>
      </c>
      <c r="AT695" s="265" t="s">
        <v>193</v>
      </c>
      <c r="AU695" s="265" t="s">
        <v>85</v>
      </c>
      <c r="AY695" s="17" t="s">
        <v>190</v>
      </c>
      <c r="BE695" s="149">
        <f>IF(N695="základní",J695,0)</f>
        <v>0</v>
      </c>
      <c r="BF695" s="149">
        <f>IF(N695="snížená",J695,0)</f>
        <v>0</v>
      </c>
      <c r="BG695" s="149">
        <f>IF(N695="zákl. přenesená",J695,0)</f>
        <v>0</v>
      </c>
      <c r="BH695" s="149">
        <f>IF(N695="sníž. přenesená",J695,0)</f>
        <v>0</v>
      </c>
      <c r="BI695" s="149">
        <f>IF(N695="nulová",J695,0)</f>
        <v>0</v>
      </c>
      <c r="BJ695" s="17" t="s">
        <v>83</v>
      </c>
      <c r="BK695" s="149">
        <f>ROUND(I695*H695,2)</f>
        <v>0</v>
      </c>
      <c r="BL695" s="17" t="s">
        <v>301</v>
      </c>
      <c r="BM695" s="265" t="s">
        <v>1736</v>
      </c>
    </row>
    <row r="696" spans="2:65" s="1" customFormat="1" ht="24" customHeight="1">
      <c r="B696" s="40"/>
      <c r="C696" s="254" t="s">
        <v>1737</v>
      </c>
      <c r="D696" s="254" t="s">
        <v>193</v>
      </c>
      <c r="E696" s="255" t="s">
        <v>1738</v>
      </c>
      <c r="F696" s="256" t="s">
        <v>1739</v>
      </c>
      <c r="G696" s="257" t="s">
        <v>196</v>
      </c>
      <c r="H696" s="258">
        <v>21.12</v>
      </c>
      <c r="I696" s="259"/>
      <c r="J696" s="260">
        <f>ROUND(I696*H696,2)</f>
        <v>0</v>
      </c>
      <c r="K696" s="256" t="s">
        <v>1</v>
      </c>
      <c r="L696" s="42"/>
      <c r="M696" s="261" t="s">
        <v>1</v>
      </c>
      <c r="N696" s="262" t="s">
        <v>41</v>
      </c>
      <c r="O696" s="88"/>
      <c r="P696" s="263">
        <f>O696*H696</f>
        <v>0</v>
      </c>
      <c r="Q696" s="263">
        <v>0</v>
      </c>
      <c r="R696" s="263">
        <f>Q696*H696</f>
        <v>0</v>
      </c>
      <c r="S696" s="263">
        <v>0</v>
      </c>
      <c r="T696" s="264">
        <f>S696*H696</f>
        <v>0</v>
      </c>
      <c r="AR696" s="265" t="s">
        <v>301</v>
      </c>
      <c r="AT696" s="265" t="s">
        <v>193</v>
      </c>
      <c r="AU696" s="265" t="s">
        <v>85</v>
      </c>
      <c r="AY696" s="17" t="s">
        <v>190</v>
      </c>
      <c r="BE696" s="149">
        <f>IF(N696="základní",J696,0)</f>
        <v>0</v>
      </c>
      <c r="BF696" s="149">
        <f>IF(N696="snížená",J696,0)</f>
        <v>0</v>
      </c>
      <c r="BG696" s="149">
        <f>IF(N696="zákl. přenesená",J696,0)</f>
        <v>0</v>
      </c>
      <c r="BH696" s="149">
        <f>IF(N696="sníž. přenesená",J696,0)</f>
        <v>0</v>
      </c>
      <c r="BI696" s="149">
        <f>IF(N696="nulová",J696,0)</f>
        <v>0</v>
      </c>
      <c r="BJ696" s="17" t="s">
        <v>83</v>
      </c>
      <c r="BK696" s="149">
        <f>ROUND(I696*H696,2)</f>
        <v>0</v>
      </c>
      <c r="BL696" s="17" t="s">
        <v>301</v>
      </c>
      <c r="BM696" s="265" t="s">
        <v>1740</v>
      </c>
    </row>
    <row r="697" spans="2:51" s="12" customFormat="1" ht="12">
      <c r="B697" s="266"/>
      <c r="C697" s="267"/>
      <c r="D697" s="268" t="s">
        <v>199</v>
      </c>
      <c r="E697" s="269" t="s">
        <v>1</v>
      </c>
      <c r="F697" s="270" t="s">
        <v>1741</v>
      </c>
      <c r="G697" s="267"/>
      <c r="H697" s="269" t="s">
        <v>1</v>
      </c>
      <c r="I697" s="271"/>
      <c r="J697" s="267"/>
      <c r="K697" s="267"/>
      <c r="L697" s="272"/>
      <c r="M697" s="273"/>
      <c r="N697" s="274"/>
      <c r="O697" s="274"/>
      <c r="P697" s="274"/>
      <c r="Q697" s="274"/>
      <c r="R697" s="274"/>
      <c r="S697" s="274"/>
      <c r="T697" s="275"/>
      <c r="AT697" s="276" t="s">
        <v>199</v>
      </c>
      <c r="AU697" s="276" t="s">
        <v>85</v>
      </c>
      <c r="AV697" s="12" t="s">
        <v>83</v>
      </c>
      <c r="AW697" s="12" t="s">
        <v>31</v>
      </c>
      <c r="AX697" s="12" t="s">
        <v>76</v>
      </c>
      <c r="AY697" s="276" t="s">
        <v>190</v>
      </c>
    </row>
    <row r="698" spans="2:51" s="13" customFormat="1" ht="12">
      <c r="B698" s="277"/>
      <c r="C698" s="278"/>
      <c r="D698" s="268" t="s">
        <v>199</v>
      </c>
      <c r="E698" s="279" t="s">
        <v>1</v>
      </c>
      <c r="F698" s="280" t="s">
        <v>1742</v>
      </c>
      <c r="G698" s="278"/>
      <c r="H698" s="281">
        <v>21.12</v>
      </c>
      <c r="I698" s="282"/>
      <c r="J698" s="278"/>
      <c r="K698" s="278"/>
      <c r="L698" s="283"/>
      <c r="M698" s="284"/>
      <c r="N698" s="285"/>
      <c r="O698" s="285"/>
      <c r="P698" s="285"/>
      <c r="Q698" s="285"/>
      <c r="R698" s="285"/>
      <c r="S698" s="285"/>
      <c r="T698" s="286"/>
      <c r="AT698" s="287" t="s">
        <v>199</v>
      </c>
      <c r="AU698" s="287" t="s">
        <v>85</v>
      </c>
      <c r="AV698" s="13" t="s">
        <v>85</v>
      </c>
      <c r="AW698" s="13" t="s">
        <v>31</v>
      </c>
      <c r="AX698" s="13" t="s">
        <v>76</v>
      </c>
      <c r="AY698" s="287" t="s">
        <v>190</v>
      </c>
    </row>
    <row r="699" spans="2:51" s="14" customFormat="1" ht="12">
      <c r="B699" s="288"/>
      <c r="C699" s="289"/>
      <c r="D699" s="268" t="s">
        <v>199</v>
      </c>
      <c r="E699" s="290" t="s">
        <v>1</v>
      </c>
      <c r="F699" s="291" t="s">
        <v>205</v>
      </c>
      <c r="G699" s="289"/>
      <c r="H699" s="292">
        <v>21.12</v>
      </c>
      <c r="I699" s="293"/>
      <c r="J699" s="289"/>
      <c r="K699" s="289"/>
      <c r="L699" s="294"/>
      <c r="M699" s="295"/>
      <c r="N699" s="296"/>
      <c r="O699" s="296"/>
      <c r="P699" s="296"/>
      <c r="Q699" s="296"/>
      <c r="R699" s="296"/>
      <c r="S699" s="296"/>
      <c r="T699" s="297"/>
      <c r="AT699" s="298" t="s">
        <v>199</v>
      </c>
      <c r="AU699" s="298" t="s">
        <v>85</v>
      </c>
      <c r="AV699" s="14" t="s">
        <v>197</v>
      </c>
      <c r="AW699" s="14" t="s">
        <v>31</v>
      </c>
      <c r="AX699" s="14" t="s">
        <v>83</v>
      </c>
      <c r="AY699" s="298" t="s">
        <v>190</v>
      </c>
    </row>
    <row r="700" spans="2:65" s="1" customFormat="1" ht="16.5" customHeight="1">
      <c r="B700" s="40"/>
      <c r="C700" s="254" t="s">
        <v>1743</v>
      </c>
      <c r="D700" s="254" t="s">
        <v>193</v>
      </c>
      <c r="E700" s="255" t="s">
        <v>1744</v>
      </c>
      <c r="F700" s="256" t="s">
        <v>1745</v>
      </c>
      <c r="G700" s="257" t="s">
        <v>196</v>
      </c>
      <c r="H700" s="258">
        <v>60.236</v>
      </c>
      <c r="I700" s="259"/>
      <c r="J700" s="260">
        <f>ROUND(I700*H700,2)</f>
        <v>0</v>
      </c>
      <c r="K700" s="256" t="s">
        <v>1</v>
      </c>
      <c r="L700" s="42"/>
      <c r="M700" s="261" t="s">
        <v>1</v>
      </c>
      <c r="N700" s="262" t="s">
        <v>41</v>
      </c>
      <c r="O700" s="88"/>
      <c r="P700" s="263">
        <f>O700*H700</f>
        <v>0</v>
      </c>
      <c r="Q700" s="263">
        <v>0</v>
      </c>
      <c r="R700" s="263">
        <f>Q700*H700</f>
        <v>0</v>
      </c>
      <c r="S700" s="263">
        <v>0</v>
      </c>
      <c r="T700" s="264">
        <f>S700*H700</f>
        <v>0</v>
      </c>
      <c r="AR700" s="265" t="s">
        <v>301</v>
      </c>
      <c r="AT700" s="265" t="s">
        <v>193</v>
      </c>
      <c r="AU700" s="265" t="s">
        <v>85</v>
      </c>
      <c r="AY700" s="17" t="s">
        <v>190</v>
      </c>
      <c r="BE700" s="149">
        <f>IF(N700="základní",J700,0)</f>
        <v>0</v>
      </c>
      <c r="BF700" s="149">
        <f>IF(N700="snížená",J700,0)</f>
        <v>0</v>
      </c>
      <c r="BG700" s="149">
        <f>IF(N700="zákl. přenesená",J700,0)</f>
        <v>0</v>
      </c>
      <c r="BH700" s="149">
        <f>IF(N700="sníž. přenesená",J700,0)</f>
        <v>0</v>
      </c>
      <c r="BI700" s="149">
        <f>IF(N700="nulová",J700,0)</f>
        <v>0</v>
      </c>
      <c r="BJ700" s="17" t="s">
        <v>83</v>
      </c>
      <c r="BK700" s="149">
        <f>ROUND(I700*H700,2)</f>
        <v>0</v>
      </c>
      <c r="BL700" s="17" t="s">
        <v>301</v>
      </c>
      <c r="BM700" s="265" t="s">
        <v>1746</v>
      </c>
    </row>
    <row r="701" spans="2:65" s="1" customFormat="1" ht="24" customHeight="1">
      <c r="B701" s="40"/>
      <c r="C701" s="299" t="s">
        <v>1747</v>
      </c>
      <c r="D701" s="299" t="s">
        <v>206</v>
      </c>
      <c r="E701" s="300" t="s">
        <v>1748</v>
      </c>
      <c r="F701" s="301" t="s">
        <v>1749</v>
      </c>
      <c r="G701" s="302" t="s">
        <v>196</v>
      </c>
      <c r="H701" s="303">
        <v>66.26</v>
      </c>
      <c r="I701" s="304"/>
      <c r="J701" s="305">
        <f>ROUND(I701*H701,2)</f>
        <v>0</v>
      </c>
      <c r="K701" s="301" t="s">
        <v>1</v>
      </c>
      <c r="L701" s="306"/>
      <c r="M701" s="307" t="s">
        <v>1</v>
      </c>
      <c r="N701" s="308" t="s">
        <v>41</v>
      </c>
      <c r="O701" s="88"/>
      <c r="P701" s="263">
        <f>O701*H701</f>
        <v>0</v>
      </c>
      <c r="Q701" s="263">
        <v>0</v>
      </c>
      <c r="R701" s="263">
        <f>Q701*H701</f>
        <v>0</v>
      </c>
      <c r="S701" s="263">
        <v>0</v>
      </c>
      <c r="T701" s="264">
        <f>S701*H701</f>
        <v>0</v>
      </c>
      <c r="AR701" s="265" t="s">
        <v>362</v>
      </c>
      <c r="AT701" s="265" t="s">
        <v>206</v>
      </c>
      <c r="AU701" s="265" t="s">
        <v>85</v>
      </c>
      <c r="AY701" s="17" t="s">
        <v>190</v>
      </c>
      <c r="BE701" s="149">
        <f>IF(N701="základní",J701,0)</f>
        <v>0</v>
      </c>
      <c r="BF701" s="149">
        <f>IF(N701="snížená",J701,0)</f>
        <v>0</v>
      </c>
      <c r="BG701" s="149">
        <f>IF(N701="zákl. přenesená",J701,0)</f>
        <v>0</v>
      </c>
      <c r="BH701" s="149">
        <f>IF(N701="sníž. přenesená",J701,0)</f>
        <v>0</v>
      </c>
      <c r="BI701" s="149">
        <f>IF(N701="nulová",J701,0)</f>
        <v>0</v>
      </c>
      <c r="BJ701" s="17" t="s">
        <v>83</v>
      </c>
      <c r="BK701" s="149">
        <f>ROUND(I701*H701,2)</f>
        <v>0</v>
      </c>
      <c r="BL701" s="17" t="s">
        <v>301</v>
      </c>
      <c r="BM701" s="265" t="s">
        <v>1750</v>
      </c>
    </row>
    <row r="702" spans="2:51" s="13" customFormat="1" ht="12">
      <c r="B702" s="277"/>
      <c r="C702" s="278"/>
      <c r="D702" s="268" t="s">
        <v>199</v>
      </c>
      <c r="E702" s="279" t="s">
        <v>1</v>
      </c>
      <c r="F702" s="280" t="s">
        <v>1751</v>
      </c>
      <c r="G702" s="278"/>
      <c r="H702" s="281">
        <v>66.26</v>
      </c>
      <c r="I702" s="282"/>
      <c r="J702" s="278"/>
      <c r="K702" s="278"/>
      <c r="L702" s="283"/>
      <c r="M702" s="284"/>
      <c r="N702" s="285"/>
      <c r="O702" s="285"/>
      <c r="P702" s="285"/>
      <c r="Q702" s="285"/>
      <c r="R702" s="285"/>
      <c r="S702" s="285"/>
      <c r="T702" s="286"/>
      <c r="AT702" s="287" t="s">
        <v>199</v>
      </c>
      <c r="AU702" s="287" t="s">
        <v>85</v>
      </c>
      <c r="AV702" s="13" t="s">
        <v>85</v>
      </c>
      <c r="AW702" s="13" t="s">
        <v>31</v>
      </c>
      <c r="AX702" s="13" t="s">
        <v>76</v>
      </c>
      <c r="AY702" s="287" t="s">
        <v>190</v>
      </c>
    </row>
    <row r="703" spans="2:51" s="14" customFormat="1" ht="12">
      <c r="B703" s="288"/>
      <c r="C703" s="289"/>
      <c r="D703" s="268" t="s">
        <v>199</v>
      </c>
      <c r="E703" s="290" t="s">
        <v>1</v>
      </c>
      <c r="F703" s="291" t="s">
        <v>205</v>
      </c>
      <c r="G703" s="289"/>
      <c r="H703" s="292">
        <v>66.26</v>
      </c>
      <c r="I703" s="293"/>
      <c r="J703" s="289"/>
      <c r="K703" s="289"/>
      <c r="L703" s="294"/>
      <c r="M703" s="295"/>
      <c r="N703" s="296"/>
      <c r="O703" s="296"/>
      <c r="P703" s="296"/>
      <c r="Q703" s="296"/>
      <c r="R703" s="296"/>
      <c r="S703" s="296"/>
      <c r="T703" s="297"/>
      <c r="AT703" s="298" t="s">
        <v>199</v>
      </c>
      <c r="AU703" s="298" t="s">
        <v>85</v>
      </c>
      <c r="AV703" s="14" t="s">
        <v>197</v>
      </c>
      <c r="AW703" s="14" t="s">
        <v>31</v>
      </c>
      <c r="AX703" s="14" t="s">
        <v>83</v>
      </c>
      <c r="AY703" s="298" t="s">
        <v>190</v>
      </c>
    </row>
    <row r="704" spans="2:65" s="1" customFormat="1" ht="16.5" customHeight="1">
      <c r="B704" s="40"/>
      <c r="C704" s="254" t="s">
        <v>1752</v>
      </c>
      <c r="D704" s="254" t="s">
        <v>193</v>
      </c>
      <c r="E704" s="255" t="s">
        <v>1753</v>
      </c>
      <c r="F704" s="256" t="s">
        <v>1754</v>
      </c>
      <c r="G704" s="257" t="s">
        <v>196</v>
      </c>
      <c r="H704" s="258">
        <v>223.344</v>
      </c>
      <c r="I704" s="259"/>
      <c r="J704" s="260">
        <f>ROUND(I704*H704,2)</f>
        <v>0</v>
      </c>
      <c r="K704" s="256" t="s">
        <v>1</v>
      </c>
      <c r="L704" s="42"/>
      <c r="M704" s="261" t="s">
        <v>1</v>
      </c>
      <c r="N704" s="262" t="s">
        <v>41</v>
      </c>
      <c r="O704" s="88"/>
      <c r="P704" s="263">
        <f>O704*H704</f>
        <v>0</v>
      </c>
      <c r="Q704" s="263">
        <v>0</v>
      </c>
      <c r="R704" s="263">
        <f>Q704*H704</f>
        <v>0</v>
      </c>
      <c r="S704" s="263">
        <v>0</v>
      </c>
      <c r="T704" s="264">
        <f>S704*H704</f>
        <v>0</v>
      </c>
      <c r="AR704" s="265" t="s">
        <v>301</v>
      </c>
      <c r="AT704" s="265" t="s">
        <v>193</v>
      </c>
      <c r="AU704" s="265" t="s">
        <v>85</v>
      </c>
      <c r="AY704" s="17" t="s">
        <v>190</v>
      </c>
      <c r="BE704" s="149">
        <f>IF(N704="základní",J704,0)</f>
        <v>0</v>
      </c>
      <c r="BF704" s="149">
        <f>IF(N704="snížená",J704,0)</f>
        <v>0</v>
      </c>
      <c r="BG704" s="149">
        <f>IF(N704="zákl. přenesená",J704,0)</f>
        <v>0</v>
      </c>
      <c r="BH704" s="149">
        <f>IF(N704="sníž. přenesená",J704,0)</f>
        <v>0</v>
      </c>
      <c r="BI704" s="149">
        <f>IF(N704="nulová",J704,0)</f>
        <v>0</v>
      </c>
      <c r="BJ704" s="17" t="s">
        <v>83</v>
      </c>
      <c r="BK704" s="149">
        <f>ROUND(I704*H704,2)</f>
        <v>0</v>
      </c>
      <c r="BL704" s="17" t="s">
        <v>301</v>
      </c>
      <c r="BM704" s="265" t="s">
        <v>1755</v>
      </c>
    </row>
    <row r="705" spans="2:65" s="1" customFormat="1" ht="36" customHeight="1">
      <c r="B705" s="40"/>
      <c r="C705" s="299" t="s">
        <v>1756</v>
      </c>
      <c r="D705" s="299" t="s">
        <v>206</v>
      </c>
      <c r="E705" s="300" t="s">
        <v>1757</v>
      </c>
      <c r="F705" s="301" t="s">
        <v>1758</v>
      </c>
      <c r="G705" s="302" t="s">
        <v>196</v>
      </c>
      <c r="H705" s="303">
        <v>245.678</v>
      </c>
      <c r="I705" s="304"/>
      <c r="J705" s="305">
        <f>ROUND(I705*H705,2)</f>
        <v>0</v>
      </c>
      <c r="K705" s="301" t="s">
        <v>1</v>
      </c>
      <c r="L705" s="306"/>
      <c r="M705" s="307" t="s">
        <v>1</v>
      </c>
      <c r="N705" s="308" t="s">
        <v>41</v>
      </c>
      <c r="O705" s="88"/>
      <c r="P705" s="263">
        <f>O705*H705</f>
        <v>0</v>
      </c>
      <c r="Q705" s="263">
        <v>0</v>
      </c>
      <c r="R705" s="263">
        <f>Q705*H705</f>
        <v>0</v>
      </c>
      <c r="S705" s="263">
        <v>0</v>
      </c>
      <c r="T705" s="264">
        <f>S705*H705</f>
        <v>0</v>
      </c>
      <c r="AR705" s="265" t="s">
        <v>362</v>
      </c>
      <c r="AT705" s="265" t="s">
        <v>206</v>
      </c>
      <c r="AU705" s="265" t="s">
        <v>85</v>
      </c>
      <c r="AY705" s="17" t="s">
        <v>190</v>
      </c>
      <c r="BE705" s="149">
        <f>IF(N705="základní",J705,0)</f>
        <v>0</v>
      </c>
      <c r="BF705" s="149">
        <f>IF(N705="snížená",J705,0)</f>
        <v>0</v>
      </c>
      <c r="BG705" s="149">
        <f>IF(N705="zákl. přenesená",J705,0)</f>
        <v>0</v>
      </c>
      <c r="BH705" s="149">
        <f>IF(N705="sníž. přenesená",J705,0)</f>
        <v>0</v>
      </c>
      <c r="BI705" s="149">
        <f>IF(N705="nulová",J705,0)</f>
        <v>0</v>
      </c>
      <c r="BJ705" s="17" t="s">
        <v>83</v>
      </c>
      <c r="BK705" s="149">
        <f>ROUND(I705*H705,2)</f>
        <v>0</v>
      </c>
      <c r="BL705" s="17" t="s">
        <v>301</v>
      </c>
      <c r="BM705" s="265" t="s">
        <v>1759</v>
      </c>
    </row>
    <row r="706" spans="2:51" s="13" customFormat="1" ht="12">
      <c r="B706" s="277"/>
      <c r="C706" s="278"/>
      <c r="D706" s="268" t="s">
        <v>199</v>
      </c>
      <c r="E706" s="279" t="s">
        <v>1</v>
      </c>
      <c r="F706" s="280" t="s">
        <v>1760</v>
      </c>
      <c r="G706" s="278"/>
      <c r="H706" s="281">
        <v>245.678</v>
      </c>
      <c r="I706" s="282"/>
      <c r="J706" s="278"/>
      <c r="K706" s="278"/>
      <c r="L706" s="283"/>
      <c r="M706" s="284"/>
      <c r="N706" s="285"/>
      <c r="O706" s="285"/>
      <c r="P706" s="285"/>
      <c r="Q706" s="285"/>
      <c r="R706" s="285"/>
      <c r="S706" s="285"/>
      <c r="T706" s="286"/>
      <c r="AT706" s="287" t="s">
        <v>199</v>
      </c>
      <c r="AU706" s="287" t="s">
        <v>85</v>
      </c>
      <c r="AV706" s="13" t="s">
        <v>85</v>
      </c>
      <c r="AW706" s="13" t="s">
        <v>31</v>
      </c>
      <c r="AX706" s="13" t="s">
        <v>76</v>
      </c>
      <c r="AY706" s="287" t="s">
        <v>190</v>
      </c>
    </row>
    <row r="707" spans="2:51" s="14" customFormat="1" ht="12">
      <c r="B707" s="288"/>
      <c r="C707" s="289"/>
      <c r="D707" s="268" t="s">
        <v>199</v>
      </c>
      <c r="E707" s="290" t="s">
        <v>1</v>
      </c>
      <c r="F707" s="291" t="s">
        <v>205</v>
      </c>
      <c r="G707" s="289"/>
      <c r="H707" s="292">
        <v>245.678</v>
      </c>
      <c r="I707" s="293"/>
      <c r="J707" s="289"/>
      <c r="K707" s="289"/>
      <c r="L707" s="294"/>
      <c r="M707" s="295"/>
      <c r="N707" s="296"/>
      <c r="O707" s="296"/>
      <c r="P707" s="296"/>
      <c r="Q707" s="296"/>
      <c r="R707" s="296"/>
      <c r="S707" s="296"/>
      <c r="T707" s="297"/>
      <c r="AT707" s="298" t="s">
        <v>199</v>
      </c>
      <c r="AU707" s="298" t="s">
        <v>85</v>
      </c>
      <c r="AV707" s="14" t="s">
        <v>197</v>
      </c>
      <c r="AW707" s="14" t="s">
        <v>31</v>
      </c>
      <c r="AX707" s="14" t="s">
        <v>83</v>
      </c>
      <c r="AY707" s="298" t="s">
        <v>190</v>
      </c>
    </row>
    <row r="708" spans="2:65" s="1" customFormat="1" ht="24" customHeight="1">
      <c r="B708" s="40"/>
      <c r="C708" s="254" t="s">
        <v>1761</v>
      </c>
      <c r="D708" s="254" t="s">
        <v>193</v>
      </c>
      <c r="E708" s="255" t="s">
        <v>1762</v>
      </c>
      <c r="F708" s="256" t="s">
        <v>1763</v>
      </c>
      <c r="G708" s="257" t="s">
        <v>296</v>
      </c>
      <c r="H708" s="258">
        <v>2.505</v>
      </c>
      <c r="I708" s="259"/>
      <c r="J708" s="260">
        <f>ROUND(I708*H708,2)</f>
        <v>0</v>
      </c>
      <c r="K708" s="256" t="s">
        <v>1</v>
      </c>
      <c r="L708" s="42"/>
      <c r="M708" s="261" t="s">
        <v>1</v>
      </c>
      <c r="N708" s="262" t="s">
        <v>41</v>
      </c>
      <c r="O708" s="88"/>
      <c r="P708" s="263">
        <f>O708*H708</f>
        <v>0</v>
      </c>
      <c r="Q708" s="263">
        <v>0</v>
      </c>
      <c r="R708" s="263">
        <f>Q708*H708</f>
        <v>0</v>
      </c>
      <c r="S708" s="263">
        <v>0</v>
      </c>
      <c r="T708" s="264">
        <f>S708*H708</f>
        <v>0</v>
      </c>
      <c r="AR708" s="265" t="s">
        <v>301</v>
      </c>
      <c r="AT708" s="265" t="s">
        <v>193</v>
      </c>
      <c r="AU708" s="265" t="s">
        <v>85</v>
      </c>
      <c r="AY708" s="17" t="s">
        <v>190</v>
      </c>
      <c r="BE708" s="149">
        <f>IF(N708="základní",J708,0)</f>
        <v>0</v>
      </c>
      <c r="BF708" s="149">
        <f>IF(N708="snížená",J708,0)</f>
        <v>0</v>
      </c>
      <c r="BG708" s="149">
        <f>IF(N708="zákl. přenesená",J708,0)</f>
        <v>0</v>
      </c>
      <c r="BH708" s="149">
        <f>IF(N708="sníž. přenesená",J708,0)</f>
        <v>0</v>
      </c>
      <c r="BI708" s="149">
        <f>IF(N708="nulová",J708,0)</f>
        <v>0</v>
      </c>
      <c r="BJ708" s="17" t="s">
        <v>83</v>
      </c>
      <c r="BK708" s="149">
        <f>ROUND(I708*H708,2)</f>
        <v>0</v>
      </c>
      <c r="BL708" s="17" t="s">
        <v>301</v>
      </c>
      <c r="BM708" s="265" t="s">
        <v>1764</v>
      </c>
    </row>
    <row r="709" spans="2:63" s="11" customFormat="1" ht="22.8" customHeight="1">
      <c r="B709" s="238"/>
      <c r="C709" s="239"/>
      <c r="D709" s="240" t="s">
        <v>75</v>
      </c>
      <c r="E709" s="252" t="s">
        <v>1765</v>
      </c>
      <c r="F709" s="252" t="s">
        <v>1766</v>
      </c>
      <c r="G709" s="239"/>
      <c r="H709" s="239"/>
      <c r="I709" s="242"/>
      <c r="J709" s="253">
        <f>BK709</f>
        <v>0</v>
      </c>
      <c r="K709" s="239"/>
      <c r="L709" s="244"/>
      <c r="M709" s="245"/>
      <c r="N709" s="246"/>
      <c r="O709" s="246"/>
      <c r="P709" s="247">
        <f>SUM(P710:P783)</f>
        <v>0</v>
      </c>
      <c r="Q709" s="246"/>
      <c r="R709" s="247">
        <f>SUM(R710:R783)</f>
        <v>0</v>
      </c>
      <c r="S709" s="246"/>
      <c r="T709" s="248">
        <f>SUM(T710:T783)</f>
        <v>0</v>
      </c>
      <c r="AR709" s="249" t="s">
        <v>85</v>
      </c>
      <c r="AT709" s="250" t="s">
        <v>75</v>
      </c>
      <c r="AU709" s="250" t="s">
        <v>83</v>
      </c>
      <c r="AY709" s="249" t="s">
        <v>190</v>
      </c>
      <c r="BK709" s="251">
        <f>SUM(BK710:BK783)</f>
        <v>0</v>
      </c>
    </row>
    <row r="710" spans="2:65" s="1" customFormat="1" ht="16.5" customHeight="1">
      <c r="B710" s="40"/>
      <c r="C710" s="254" t="s">
        <v>1767</v>
      </c>
      <c r="D710" s="254" t="s">
        <v>193</v>
      </c>
      <c r="E710" s="255" t="s">
        <v>1768</v>
      </c>
      <c r="F710" s="256" t="s">
        <v>1769</v>
      </c>
      <c r="G710" s="257" t="s">
        <v>196</v>
      </c>
      <c r="H710" s="258">
        <v>128.318</v>
      </c>
      <c r="I710" s="259"/>
      <c r="J710" s="260">
        <f>ROUND(I710*H710,2)</f>
        <v>0</v>
      </c>
      <c r="K710" s="256" t="s">
        <v>1</v>
      </c>
      <c r="L710" s="42"/>
      <c r="M710" s="261" t="s">
        <v>1</v>
      </c>
      <c r="N710" s="262" t="s">
        <v>41</v>
      </c>
      <c r="O710" s="88"/>
      <c r="P710" s="263">
        <f>O710*H710</f>
        <v>0</v>
      </c>
      <c r="Q710" s="263">
        <v>0</v>
      </c>
      <c r="R710" s="263">
        <f>Q710*H710</f>
        <v>0</v>
      </c>
      <c r="S710" s="263">
        <v>0</v>
      </c>
      <c r="T710" s="264">
        <f>S710*H710</f>
        <v>0</v>
      </c>
      <c r="AR710" s="265" t="s">
        <v>301</v>
      </c>
      <c r="AT710" s="265" t="s">
        <v>193</v>
      </c>
      <c r="AU710" s="265" t="s">
        <v>85</v>
      </c>
      <c r="AY710" s="17" t="s">
        <v>190</v>
      </c>
      <c r="BE710" s="149">
        <f>IF(N710="základní",J710,0)</f>
        <v>0</v>
      </c>
      <c r="BF710" s="149">
        <f>IF(N710="snížená",J710,0)</f>
        <v>0</v>
      </c>
      <c r="BG710" s="149">
        <f>IF(N710="zákl. přenesená",J710,0)</f>
        <v>0</v>
      </c>
      <c r="BH710" s="149">
        <f>IF(N710="sníž. přenesená",J710,0)</f>
        <v>0</v>
      </c>
      <c r="BI710" s="149">
        <f>IF(N710="nulová",J710,0)</f>
        <v>0</v>
      </c>
      <c r="BJ710" s="17" t="s">
        <v>83</v>
      </c>
      <c r="BK710" s="149">
        <f>ROUND(I710*H710,2)</f>
        <v>0</v>
      </c>
      <c r="BL710" s="17" t="s">
        <v>301</v>
      </c>
      <c r="BM710" s="265" t="s">
        <v>1770</v>
      </c>
    </row>
    <row r="711" spans="2:51" s="12" customFormat="1" ht="12">
      <c r="B711" s="266"/>
      <c r="C711" s="267"/>
      <c r="D711" s="268" t="s">
        <v>199</v>
      </c>
      <c r="E711" s="269" t="s">
        <v>1</v>
      </c>
      <c r="F711" s="270" t="s">
        <v>200</v>
      </c>
      <c r="G711" s="267"/>
      <c r="H711" s="269" t="s">
        <v>1</v>
      </c>
      <c r="I711" s="271"/>
      <c r="J711" s="267"/>
      <c r="K711" s="267"/>
      <c r="L711" s="272"/>
      <c r="M711" s="273"/>
      <c r="N711" s="274"/>
      <c r="O711" s="274"/>
      <c r="P711" s="274"/>
      <c r="Q711" s="274"/>
      <c r="R711" s="274"/>
      <c r="S711" s="274"/>
      <c r="T711" s="275"/>
      <c r="AT711" s="276" t="s">
        <v>199</v>
      </c>
      <c r="AU711" s="276" t="s">
        <v>85</v>
      </c>
      <c r="AV711" s="12" t="s">
        <v>83</v>
      </c>
      <c r="AW711" s="12" t="s">
        <v>31</v>
      </c>
      <c r="AX711" s="12" t="s">
        <v>76</v>
      </c>
      <c r="AY711" s="276" t="s">
        <v>190</v>
      </c>
    </row>
    <row r="712" spans="2:51" s="13" customFormat="1" ht="12">
      <c r="B712" s="277"/>
      <c r="C712" s="278"/>
      <c r="D712" s="268" t="s">
        <v>199</v>
      </c>
      <c r="E712" s="279" t="s">
        <v>1</v>
      </c>
      <c r="F712" s="280" t="s">
        <v>1771</v>
      </c>
      <c r="G712" s="278"/>
      <c r="H712" s="281">
        <v>3.75</v>
      </c>
      <c r="I712" s="282"/>
      <c r="J712" s="278"/>
      <c r="K712" s="278"/>
      <c r="L712" s="283"/>
      <c r="M712" s="284"/>
      <c r="N712" s="285"/>
      <c r="O712" s="285"/>
      <c r="P712" s="285"/>
      <c r="Q712" s="285"/>
      <c r="R712" s="285"/>
      <c r="S712" s="285"/>
      <c r="T712" s="286"/>
      <c r="AT712" s="287" t="s">
        <v>199</v>
      </c>
      <c r="AU712" s="287" t="s">
        <v>85</v>
      </c>
      <c r="AV712" s="13" t="s">
        <v>85</v>
      </c>
      <c r="AW712" s="13" t="s">
        <v>31</v>
      </c>
      <c r="AX712" s="13" t="s">
        <v>76</v>
      </c>
      <c r="AY712" s="287" t="s">
        <v>190</v>
      </c>
    </row>
    <row r="713" spans="2:51" s="13" customFormat="1" ht="12">
      <c r="B713" s="277"/>
      <c r="C713" s="278"/>
      <c r="D713" s="268" t="s">
        <v>199</v>
      </c>
      <c r="E713" s="279" t="s">
        <v>1</v>
      </c>
      <c r="F713" s="280" t="s">
        <v>1772</v>
      </c>
      <c r="G713" s="278"/>
      <c r="H713" s="281">
        <v>8.88</v>
      </c>
      <c r="I713" s="282"/>
      <c r="J713" s="278"/>
      <c r="K713" s="278"/>
      <c r="L713" s="283"/>
      <c r="M713" s="284"/>
      <c r="N713" s="285"/>
      <c r="O713" s="285"/>
      <c r="P713" s="285"/>
      <c r="Q713" s="285"/>
      <c r="R713" s="285"/>
      <c r="S713" s="285"/>
      <c r="T713" s="286"/>
      <c r="AT713" s="287" t="s">
        <v>199</v>
      </c>
      <c r="AU713" s="287" t="s">
        <v>85</v>
      </c>
      <c r="AV713" s="13" t="s">
        <v>85</v>
      </c>
      <c r="AW713" s="13" t="s">
        <v>31</v>
      </c>
      <c r="AX713" s="13" t="s">
        <v>76</v>
      </c>
      <c r="AY713" s="287" t="s">
        <v>190</v>
      </c>
    </row>
    <row r="714" spans="2:51" s="13" customFormat="1" ht="12">
      <c r="B714" s="277"/>
      <c r="C714" s="278"/>
      <c r="D714" s="268" t="s">
        <v>199</v>
      </c>
      <c r="E714" s="279" t="s">
        <v>1</v>
      </c>
      <c r="F714" s="280" t="s">
        <v>1773</v>
      </c>
      <c r="G714" s="278"/>
      <c r="H714" s="281">
        <v>30.048</v>
      </c>
      <c r="I714" s="282"/>
      <c r="J714" s="278"/>
      <c r="K714" s="278"/>
      <c r="L714" s="283"/>
      <c r="M714" s="284"/>
      <c r="N714" s="285"/>
      <c r="O714" s="285"/>
      <c r="P714" s="285"/>
      <c r="Q714" s="285"/>
      <c r="R714" s="285"/>
      <c r="S714" s="285"/>
      <c r="T714" s="286"/>
      <c r="AT714" s="287" t="s">
        <v>199</v>
      </c>
      <c r="AU714" s="287" t="s">
        <v>85</v>
      </c>
      <c r="AV714" s="13" t="s">
        <v>85</v>
      </c>
      <c r="AW714" s="13" t="s">
        <v>31</v>
      </c>
      <c r="AX714" s="13" t="s">
        <v>76</v>
      </c>
      <c r="AY714" s="287" t="s">
        <v>190</v>
      </c>
    </row>
    <row r="715" spans="2:51" s="13" customFormat="1" ht="12">
      <c r="B715" s="277"/>
      <c r="C715" s="278"/>
      <c r="D715" s="268" t="s">
        <v>199</v>
      </c>
      <c r="E715" s="279" t="s">
        <v>1</v>
      </c>
      <c r="F715" s="280" t="s">
        <v>1774</v>
      </c>
      <c r="G715" s="278"/>
      <c r="H715" s="281">
        <v>-2.4</v>
      </c>
      <c r="I715" s="282"/>
      <c r="J715" s="278"/>
      <c r="K715" s="278"/>
      <c r="L715" s="283"/>
      <c r="M715" s="284"/>
      <c r="N715" s="285"/>
      <c r="O715" s="285"/>
      <c r="P715" s="285"/>
      <c r="Q715" s="285"/>
      <c r="R715" s="285"/>
      <c r="S715" s="285"/>
      <c r="T715" s="286"/>
      <c r="AT715" s="287" t="s">
        <v>199</v>
      </c>
      <c r="AU715" s="287" t="s">
        <v>85</v>
      </c>
      <c r="AV715" s="13" t="s">
        <v>85</v>
      </c>
      <c r="AW715" s="13" t="s">
        <v>31</v>
      </c>
      <c r="AX715" s="13" t="s">
        <v>76</v>
      </c>
      <c r="AY715" s="287" t="s">
        <v>190</v>
      </c>
    </row>
    <row r="716" spans="2:51" s="13" customFormat="1" ht="12">
      <c r="B716" s="277"/>
      <c r="C716" s="278"/>
      <c r="D716" s="268" t="s">
        <v>199</v>
      </c>
      <c r="E716" s="279" t="s">
        <v>1</v>
      </c>
      <c r="F716" s="280" t="s">
        <v>1775</v>
      </c>
      <c r="G716" s="278"/>
      <c r="H716" s="281">
        <v>11.04</v>
      </c>
      <c r="I716" s="282"/>
      <c r="J716" s="278"/>
      <c r="K716" s="278"/>
      <c r="L716" s="283"/>
      <c r="M716" s="284"/>
      <c r="N716" s="285"/>
      <c r="O716" s="285"/>
      <c r="P716" s="285"/>
      <c r="Q716" s="285"/>
      <c r="R716" s="285"/>
      <c r="S716" s="285"/>
      <c r="T716" s="286"/>
      <c r="AT716" s="287" t="s">
        <v>199</v>
      </c>
      <c r="AU716" s="287" t="s">
        <v>85</v>
      </c>
      <c r="AV716" s="13" t="s">
        <v>85</v>
      </c>
      <c r="AW716" s="13" t="s">
        <v>31</v>
      </c>
      <c r="AX716" s="13" t="s">
        <v>76</v>
      </c>
      <c r="AY716" s="287" t="s">
        <v>190</v>
      </c>
    </row>
    <row r="717" spans="2:51" s="13" customFormat="1" ht="12">
      <c r="B717" s="277"/>
      <c r="C717" s="278"/>
      <c r="D717" s="268" t="s">
        <v>199</v>
      </c>
      <c r="E717" s="279" t="s">
        <v>1</v>
      </c>
      <c r="F717" s="280" t="s">
        <v>1776</v>
      </c>
      <c r="G717" s="278"/>
      <c r="H717" s="281">
        <v>10.8</v>
      </c>
      <c r="I717" s="282"/>
      <c r="J717" s="278"/>
      <c r="K717" s="278"/>
      <c r="L717" s="283"/>
      <c r="M717" s="284"/>
      <c r="N717" s="285"/>
      <c r="O717" s="285"/>
      <c r="P717" s="285"/>
      <c r="Q717" s="285"/>
      <c r="R717" s="285"/>
      <c r="S717" s="285"/>
      <c r="T717" s="286"/>
      <c r="AT717" s="287" t="s">
        <v>199</v>
      </c>
      <c r="AU717" s="287" t="s">
        <v>85</v>
      </c>
      <c r="AV717" s="13" t="s">
        <v>85</v>
      </c>
      <c r="AW717" s="13" t="s">
        <v>31</v>
      </c>
      <c r="AX717" s="13" t="s">
        <v>76</v>
      </c>
      <c r="AY717" s="287" t="s">
        <v>190</v>
      </c>
    </row>
    <row r="718" spans="2:51" s="13" customFormat="1" ht="12">
      <c r="B718" s="277"/>
      <c r="C718" s="278"/>
      <c r="D718" s="268" t="s">
        <v>199</v>
      </c>
      <c r="E718" s="279" t="s">
        <v>1</v>
      </c>
      <c r="F718" s="280" t="s">
        <v>1777</v>
      </c>
      <c r="G718" s="278"/>
      <c r="H718" s="281">
        <v>-1.2</v>
      </c>
      <c r="I718" s="282"/>
      <c r="J718" s="278"/>
      <c r="K718" s="278"/>
      <c r="L718" s="283"/>
      <c r="M718" s="284"/>
      <c r="N718" s="285"/>
      <c r="O718" s="285"/>
      <c r="P718" s="285"/>
      <c r="Q718" s="285"/>
      <c r="R718" s="285"/>
      <c r="S718" s="285"/>
      <c r="T718" s="286"/>
      <c r="AT718" s="287" t="s">
        <v>199</v>
      </c>
      <c r="AU718" s="287" t="s">
        <v>85</v>
      </c>
      <c r="AV718" s="13" t="s">
        <v>85</v>
      </c>
      <c r="AW718" s="13" t="s">
        <v>31</v>
      </c>
      <c r="AX718" s="13" t="s">
        <v>76</v>
      </c>
      <c r="AY718" s="287" t="s">
        <v>190</v>
      </c>
    </row>
    <row r="719" spans="2:51" s="13" customFormat="1" ht="12">
      <c r="B719" s="277"/>
      <c r="C719" s="278"/>
      <c r="D719" s="268" t="s">
        <v>199</v>
      </c>
      <c r="E719" s="279" t="s">
        <v>1</v>
      </c>
      <c r="F719" s="280" t="s">
        <v>1778</v>
      </c>
      <c r="G719" s="278"/>
      <c r="H719" s="281">
        <v>14.76</v>
      </c>
      <c r="I719" s="282"/>
      <c r="J719" s="278"/>
      <c r="K719" s="278"/>
      <c r="L719" s="283"/>
      <c r="M719" s="284"/>
      <c r="N719" s="285"/>
      <c r="O719" s="285"/>
      <c r="P719" s="285"/>
      <c r="Q719" s="285"/>
      <c r="R719" s="285"/>
      <c r="S719" s="285"/>
      <c r="T719" s="286"/>
      <c r="AT719" s="287" t="s">
        <v>199</v>
      </c>
      <c r="AU719" s="287" t="s">
        <v>85</v>
      </c>
      <c r="AV719" s="13" t="s">
        <v>85</v>
      </c>
      <c r="AW719" s="13" t="s">
        <v>31</v>
      </c>
      <c r="AX719" s="13" t="s">
        <v>76</v>
      </c>
      <c r="AY719" s="287" t="s">
        <v>190</v>
      </c>
    </row>
    <row r="720" spans="2:51" s="13" customFormat="1" ht="12">
      <c r="B720" s="277"/>
      <c r="C720" s="278"/>
      <c r="D720" s="268" t="s">
        <v>199</v>
      </c>
      <c r="E720" s="279" t="s">
        <v>1</v>
      </c>
      <c r="F720" s="280" t="s">
        <v>1777</v>
      </c>
      <c r="G720" s="278"/>
      <c r="H720" s="281">
        <v>-1.2</v>
      </c>
      <c r="I720" s="282"/>
      <c r="J720" s="278"/>
      <c r="K720" s="278"/>
      <c r="L720" s="283"/>
      <c r="M720" s="284"/>
      <c r="N720" s="285"/>
      <c r="O720" s="285"/>
      <c r="P720" s="285"/>
      <c r="Q720" s="285"/>
      <c r="R720" s="285"/>
      <c r="S720" s="285"/>
      <c r="T720" s="286"/>
      <c r="AT720" s="287" t="s">
        <v>199</v>
      </c>
      <c r="AU720" s="287" t="s">
        <v>85</v>
      </c>
      <c r="AV720" s="13" t="s">
        <v>85</v>
      </c>
      <c r="AW720" s="13" t="s">
        <v>31</v>
      </c>
      <c r="AX720" s="13" t="s">
        <v>76</v>
      </c>
      <c r="AY720" s="287" t="s">
        <v>190</v>
      </c>
    </row>
    <row r="721" spans="2:51" s="13" customFormat="1" ht="12">
      <c r="B721" s="277"/>
      <c r="C721" s="278"/>
      <c r="D721" s="268" t="s">
        <v>199</v>
      </c>
      <c r="E721" s="279" t="s">
        <v>1</v>
      </c>
      <c r="F721" s="280" t="s">
        <v>1779</v>
      </c>
      <c r="G721" s="278"/>
      <c r="H721" s="281">
        <v>8.01</v>
      </c>
      <c r="I721" s="282"/>
      <c r="J721" s="278"/>
      <c r="K721" s="278"/>
      <c r="L721" s="283"/>
      <c r="M721" s="284"/>
      <c r="N721" s="285"/>
      <c r="O721" s="285"/>
      <c r="P721" s="285"/>
      <c r="Q721" s="285"/>
      <c r="R721" s="285"/>
      <c r="S721" s="285"/>
      <c r="T721" s="286"/>
      <c r="AT721" s="287" t="s">
        <v>199</v>
      </c>
      <c r="AU721" s="287" t="s">
        <v>85</v>
      </c>
      <c r="AV721" s="13" t="s">
        <v>85</v>
      </c>
      <c r="AW721" s="13" t="s">
        <v>31</v>
      </c>
      <c r="AX721" s="13" t="s">
        <v>76</v>
      </c>
      <c r="AY721" s="287" t="s">
        <v>190</v>
      </c>
    </row>
    <row r="722" spans="2:51" s="13" customFormat="1" ht="12">
      <c r="B722" s="277"/>
      <c r="C722" s="278"/>
      <c r="D722" s="268" t="s">
        <v>199</v>
      </c>
      <c r="E722" s="279" t="s">
        <v>1</v>
      </c>
      <c r="F722" s="280" t="s">
        <v>1780</v>
      </c>
      <c r="G722" s="278"/>
      <c r="H722" s="281">
        <v>-1.44</v>
      </c>
      <c r="I722" s="282"/>
      <c r="J722" s="278"/>
      <c r="K722" s="278"/>
      <c r="L722" s="283"/>
      <c r="M722" s="284"/>
      <c r="N722" s="285"/>
      <c r="O722" s="285"/>
      <c r="P722" s="285"/>
      <c r="Q722" s="285"/>
      <c r="R722" s="285"/>
      <c r="S722" s="285"/>
      <c r="T722" s="286"/>
      <c r="AT722" s="287" t="s">
        <v>199</v>
      </c>
      <c r="AU722" s="287" t="s">
        <v>85</v>
      </c>
      <c r="AV722" s="13" t="s">
        <v>85</v>
      </c>
      <c r="AW722" s="13" t="s">
        <v>31</v>
      </c>
      <c r="AX722" s="13" t="s">
        <v>76</v>
      </c>
      <c r="AY722" s="287" t="s">
        <v>190</v>
      </c>
    </row>
    <row r="723" spans="2:51" s="13" customFormat="1" ht="12">
      <c r="B723" s="277"/>
      <c r="C723" s="278"/>
      <c r="D723" s="268" t="s">
        <v>199</v>
      </c>
      <c r="E723" s="279" t="s">
        <v>1</v>
      </c>
      <c r="F723" s="280" t="s">
        <v>1781</v>
      </c>
      <c r="G723" s="278"/>
      <c r="H723" s="281">
        <v>21.36</v>
      </c>
      <c r="I723" s="282"/>
      <c r="J723" s="278"/>
      <c r="K723" s="278"/>
      <c r="L723" s="283"/>
      <c r="M723" s="284"/>
      <c r="N723" s="285"/>
      <c r="O723" s="285"/>
      <c r="P723" s="285"/>
      <c r="Q723" s="285"/>
      <c r="R723" s="285"/>
      <c r="S723" s="285"/>
      <c r="T723" s="286"/>
      <c r="AT723" s="287" t="s">
        <v>199</v>
      </c>
      <c r="AU723" s="287" t="s">
        <v>85</v>
      </c>
      <c r="AV723" s="13" t="s">
        <v>85</v>
      </c>
      <c r="AW723" s="13" t="s">
        <v>31</v>
      </c>
      <c r="AX723" s="13" t="s">
        <v>76</v>
      </c>
      <c r="AY723" s="287" t="s">
        <v>190</v>
      </c>
    </row>
    <row r="724" spans="2:51" s="13" customFormat="1" ht="12">
      <c r="B724" s="277"/>
      <c r="C724" s="278"/>
      <c r="D724" s="268" t="s">
        <v>199</v>
      </c>
      <c r="E724" s="279" t="s">
        <v>1</v>
      </c>
      <c r="F724" s="280" t="s">
        <v>1782</v>
      </c>
      <c r="G724" s="278"/>
      <c r="H724" s="281">
        <v>-1.6</v>
      </c>
      <c r="I724" s="282"/>
      <c r="J724" s="278"/>
      <c r="K724" s="278"/>
      <c r="L724" s="283"/>
      <c r="M724" s="284"/>
      <c r="N724" s="285"/>
      <c r="O724" s="285"/>
      <c r="P724" s="285"/>
      <c r="Q724" s="285"/>
      <c r="R724" s="285"/>
      <c r="S724" s="285"/>
      <c r="T724" s="286"/>
      <c r="AT724" s="287" t="s">
        <v>199</v>
      </c>
      <c r="AU724" s="287" t="s">
        <v>85</v>
      </c>
      <c r="AV724" s="13" t="s">
        <v>85</v>
      </c>
      <c r="AW724" s="13" t="s">
        <v>31</v>
      </c>
      <c r="AX724" s="13" t="s">
        <v>76</v>
      </c>
      <c r="AY724" s="287" t="s">
        <v>190</v>
      </c>
    </row>
    <row r="725" spans="2:51" s="15" customFormat="1" ht="12">
      <c r="B725" s="309"/>
      <c r="C725" s="310"/>
      <c r="D725" s="268" t="s">
        <v>199</v>
      </c>
      <c r="E725" s="311" t="s">
        <v>1</v>
      </c>
      <c r="F725" s="312" t="s">
        <v>247</v>
      </c>
      <c r="G725" s="310"/>
      <c r="H725" s="313">
        <v>100.808</v>
      </c>
      <c r="I725" s="314"/>
      <c r="J725" s="310"/>
      <c r="K725" s="310"/>
      <c r="L725" s="315"/>
      <c r="M725" s="316"/>
      <c r="N725" s="317"/>
      <c r="O725" s="317"/>
      <c r="P725" s="317"/>
      <c r="Q725" s="317"/>
      <c r="R725" s="317"/>
      <c r="S725" s="317"/>
      <c r="T725" s="318"/>
      <c r="AT725" s="319" t="s">
        <v>199</v>
      </c>
      <c r="AU725" s="319" t="s">
        <v>85</v>
      </c>
      <c r="AV725" s="15" t="s">
        <v>120</v>
      </c>
      <c r="AW725" s="15" t="s">
        <v>31</v>
      </c>
      <c r="AX725" s="15" t="s">
        <v>76</v>
      </c>
      <c r="AY725" s="319" t="s">
        <v>190</v>
      </c>
    </row>
    <row r="726" spans="2:51" s="12" customFormat="1" ht="12">
      <c r="B726" s="266"/>
      <c r="C726" s="267"/>
      <c r="D726" s="268" t="s">
        <v>199</v>
      </c>
      <c r="E726" s="269" t="s">
        <v>1</v>
      </c>
      <c r="F726" s="270" t="s">
        <v>203</v>
      </c>
      <c r="G726" s="267"/>
      <c r="H726" s="269" t="s">
        <v>1</v>
      </c>
      <c r="I726" s="271"/>
      <c r="J726" s="267"/>
      <c r="K726" s="267"/>
      <c r="L726" s="272"/>
      <c r="M726" s="273"/>
      <c r="N726" s="274"/>
      <c r="O726" s="274"/>
      <c r="P726" s="274"/>
      <c r="Q726" s="274"/>
      <c r="R726" s="274"/>
      <c r="S726" s="274"/>
      <c r="T726" s="275"/>
      <c r="AT726" s="276" t="s">
        <v>199</v>
      </c>
      <c r="AU726" s="276" t="s">
        <v>85</v>
      </c>
      <c r="AV726" s="12" t="s">
        <v>83</v>
      </c>
      <c r="AW726" s="12" t="s">
        <v>31</v>
      </c>
      <c r="AX726" s="12" t="s">
        <v>76</v>
      </c>
      <c r="AY726" s="276" t="s">
        <v>190</v>
      </c>
    </row>
    <row r="727" spans="2:51" s="13" customFormat="1" ht="12">
      <c r="B727" s="277"/>
      <c r="C727" s="278"/>
      <c r="D727" s="268" t="s">
        <v>199</v>
      </c>
      <c r="E727" s="279" t="s">
        <v>1</v>
      </c>
      <c r="F727" s="280" t="s">
        <v>1783</v>
      </c>
      <c r="G727" s="278"/>
      <c r="H727" s="281">
        <v>4.35</v>
      </c>
      <c r="I727" s="282"/>
      <c r="J727" s="278"/>
      <c r="K727" s="278"/>
      <c r="L727" s="283"/>
      <c r="M727" s="284"/>
      <c r="N727" s="285"/>
      <c r="O727" s="285"/>
      <c r="P727" s="285"/>
      <c r="Q727" s="285"/>
      <c r="R727" s="285"/>
      <c r="S727" s="285"/>
      <c r="T727" s="286"/>
      <c r="AT727" s="287" t="s">
        <v>199</v>
      </c>
      <c r="AU727" s="287" t="s">
        <v>85</v>
      </c>
      <c r="AV727" s="13" t="s">
        <v>85</v>
      </c>
      <c r="AW727" s="13" t="s">
        <v>31</v>
      </c>
      <c r="AX727" s="13" t="s">
        <v>76</v>
      </c>
      <c r="AY727" s="287" t="s">
        <v>190</v>
      </c>
    </row>
    <row r="728" spans="2:51" s="15" customFormat="1" ht="12">
      <c r="B728" s="309"/>
      <c r="C728" s="310"/>
      <c r="D728" s="268" t="s">
        <v>199</v>
      </c>
      <c r="E728" s="311" t="s">
        <v>1</v>
      </c>
      <c r="F728" s="312" t="s">
        <v>247</v>
      </c>
      <c r="G728" s="310"/>
      <c r="H728" s="313">
        <v>4.35</v>
      </c>
      <c r="I728" s="314"/>
      <c r="J728" s="310"/>
      <c r="K728" s="310"/>
      <c r="L728" s="315"/>
      <c r="M728" s="316"/>
      <c r="N728" s="317"/>
      <c r="O728" s="317"/>
      <c r="P728" s="317"/>
      <c r="Q728" s="317"/>
      <c r="R728" s="317"/>
      <c r="S728" s="317"/>
      <c r="T728" s="318"/>
      <c r="AT728" s="319" t="s">
        <v>199</v>
      </c>
      <c r="AU728" s="319" t="s">
        <v>85</v>
      </c>
      <c r="AV728" s="15" t="s">
        <v>120</v>
      </c>
      <c r="AW728" s="15" t="s">
        <v>31</v>
      </c>
      <c r="AX728" s="15" t="s">
        <v>76</v>
      </c>
      <c r="AY728" s="319" t="s">
        <v>190</v>
      </c>
    </row>
    <row r="729" spans="2:51" s="13" customFormat="1" ht="12">
      <c r="B729" s="277"/>
      <c r="C729" s="278"/>
      <c r="D729" s="268" t="s">
        <v>199</v>
      </c>
      <c r="E729" s="279" t="s">
        <v>1</v>
      </c>
      <c r="F729" s="280" t="s">
        <v>1784</v>
      </c>
      <c r="G729" s="278"/>
      <c r="H729" s="281">
        <v>23.16</v>
      </c>
      <c r="I729" s="282"/>
      <c r="J729" s="278"/>
      <c r="K729" s="278"/>
      <c r="L729" s="283"/>
      <c r="M729" s="284"/>
      <c r="N729" s="285"/>
      <c r="O729" s="285"/>
      <c r="P729" s="285"/>
      <c r="Q729" s="285"/>
      <c r="R729" s="285"/>
      <c r="S729" s="285"/>
      <c r="T729" s="286"/>
      <c r="AT729" s="287" t="s">
        <v>199</v>
      </c>
      <c r="AU729" s="287" t="s">
        <v>85</v>
      </c>
      <c r="AV729" s="13" t="s">
        <v>85</v>
      </c>
      <c r="AW729" s="13" t="s">
        <v>31</v>
      </c>
      <c r="AX729" s="13" t="s">
        <v>76</v>
      </c>
      <c r="AY729" s="287" t="s">
        <v>190</v>
      </c>
    </row>
    <row r="730" spans="2:51" s="14" customFormat="1" ht="12">
      <c r="B730" s="288"/>
      <c r="C730" s="289"/>
      <c r="D730" s="268" t="s">
        <v>199</v>
      </c>
      <c r="E730" s="290" t="s">
        <v>1</v>
      </c>
      <c r="F730" s="291" t="s">
        <v>205</v>
      </c>
      <c r="G730" s="289"/>
      <c r="H730" s="292">
        <v>128.318</v>
      </c>
      <c r="I730" s="293"/>
      <c r="J730" s="289"/>
      <c r="K730" s="289"/>
      <c r="L730" s="294"/>
      <c r="M730" s="295"/>
      <c r="N730" s="296"/>
      <c r="O730" s="296"/>
      <c r="P730" s="296"/>
      <c r="Q730" s="296"/>
      <c r="R730" s="296"/>
      <c r="S730" s="296"/>
      <c r="T730" s="297"/>
      <c r="AT730" s="298" t="s">
        <v>199</v>
      </c>
      <c r="AU730" s="298" t="s">
        <v>85</v>
      </c>
      <c r="AV730" s="14" t="s">
        <v>197</v>
      </c>
      <c r="AW730" s="14" t="s">
        <v>31</v>
      </c>
      <c r="AX730" s="14" t="s">
        <v>83</v>
      </c>
      <c r="AY730" s="298" t="s">
        <v>190</v>
      </c>
    </row>
    <row r="731" spans="2:65" s="1" customFormat="1" ht="16.5" customHeight="1">
      <c r="B731" s="40"/>
      <c r="C731" s="254" t="s">
        <v>1785</v>
      </c>
      <c r="D731" s="254" t="s">
        <v>193</v>
      </c>
      <c r="E731" s="255" t="s">
        <v>1786</v>
      </c>
      <c r="F731" s="256" t="s">
        <v>1787</v>
      </c>
      <c r="G731" s="257" t="s">
        <v>196</v>
      </c>
      <c r="H731" s="258">
        <v>128.318</v>
      </c>
      <c r="I731" s="259"/>
      <c r="J731" s="260">
        <f>ROUND(I731*H731,2)</f>
        <v>0</v>
      </c>
      <c r="K731" s="256" t="s">
        <v>1</v>
      </c>
      <c r="L731" s="42"/>
      <c r="M731" s="261" t="s">
        <v>1</v>
      </c>
      <c r="N731" s="262" t="s">
        <v>41</v>
      </c>
      <c r="O731" s="88"/>
      <c r="P731" s="263">
        <f>O731*H731</f>
        <v>0</v>
      </c>
      <c r="Q731" s="263">
        <v>0</v>
      </c>
      <c r="R731" s="263">
        <f>Q731*H731</f>
        <v>0</v>
      </c>
      <c r="S731" s="263">
        <v>0</v>
      </c>
      <c r="T731" s="264">
        <f>S731*H731</f>
        <v>0</v>
      </c>
      <c r="AR731" s="265" t="s">
        <v>301</v>
      </c>
      <c r="AT731" s="265" t="s">
        <v>193</v>
      </c>
      <c r="AU731" s="265" t="s">
        <v>85</v>
      </c>
      <c r="AY731" s="17" t="s">
        <v>190</v>
      </c>
      <c r="BE731" s="149">
        <f>IF(N731="základní",J731,0)</f>
        <v>0</v>
      </c>
      <c r="BF731" s="149">
        <f>IF(N731="snížená",J731,0)</f>
        <v>0</v>
      </c>
      <c r="BG731" s="149">
        <f>IF(N731="zákl. přenesená",J731,0)</f>
        <v>0</v>
      </c>
      <c r="BH731" s="149">
        <f>IF(N731="sníž. přenesená",J731,0)</f>
        <v>0</v>
      </c>
      <c r="BI731" s="149">
        <f>IF(N731="nulová",J731,0)</f>
        <v>0</v>
      </c>
      <c r="BJ731" s="17" t="s">
        <v>83</v>
      </c>
      <c r="BK731" s="149">
        <f>ROUND(I731*H731,2)</f>
        <v>0</v>
      </c>
      <c r="BL731" s="17" t="s">
        <v>301</v>
      </c>
      <c r="BM731" s="265" t="s">
        <v>1788</v>
      </c>
    </row>
    <row r="732" spans="2:51" s="13" customFormat="1" ht="12">
      <c r="B732" s="277"/>
      <c r="C732" s="278"/>
      <c r="D732" s="268" t="s">
        <v>199</v>
      </c>
      <c r="E732" s="279" t="s">
        <v>1</v>
      </c>
      <c r="F732" s="280" t="s">
        <v>1789</v>
      </c>
      <c r="G732" s="278"/>
      <c r="H732" s="281">
        <v>105.158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AT732" s="287" t="s">
        <v>199</v>
      </c>
      <c r="AU732" s="287" t="s">
        <v>85</v>
      </c>
      <c r="AV732" s="13" t="s">
        <v>85</v>
      </c>
      <c r="AW732" s="13" t="s">
        <v>31</v>
      </c>
      <c r="AX732" s="13" t="s">
        <v>76</v>
      </c>
      <c r="AY732" s="287" t="s">
        <v>190</v>
      </c>
    </row>
    <row r="733" spans="2:51" s="13" customFormat="1" ht="12">
      <c r="B733" s="277"/>
      <c r="C733" s="278"/>
      <c r="D733" s="268" t="s">
        <v>199</v>
      </c>
      <c r="E733" s="279" t="s">
        <v>1</v>
      </c>
      <c r="F733" s="280" t="s">
        <v>1784</v>
      </c>
      <c r="G733" s="278"/>
      <c r="H733" s="281">
        <v>23.16</v>
      </c>
      <c r="I733" s="282"/>
      <c r="J733" s="278"/>
      <c r="K733" s="278"/>
      <c r="L733" s="283"/>
      <c r="M733" s="284"/>
      <c r="N733" s="285"/>
      <c r="O733" s="285"/>
      <c r="P733" s="285"/>
      <c r="Q733" s="285"/>
      <c r="R733" s="285"/>
      <c r="S733" s="285"/>
      <c r="T733" s="286"/>
      <c r="AT733" s="287" t="s">
        <v>199</v>
      </c>
      <c r="AU733" s="287" t="s">
        <v>85</v>
      </c>
      <c r="AV733" s="13" t="s">
        <v>85</v>
      </c>
      <c r="AW733" s="13" t="s">
        <v>31</v>
      </c>
      <c r="AX733" s="13" t="s">
        <v>76</v>
      </c>
      <c r="AY733" s="287" t="s">
        <v>190</v>
      </c>
    </row>
    <row r="734" spans="2:51" s="14" customFormat="1" ht="12">
      <c r="B734" s="288"/>
      <c r="C734" s="289"/>
      <c r="D734" s="268" t="s">
        <v>199</v>
      </c>
      <c r="E734" s="290" t="s">
        <v>1</v>
      </c>
      <c r="F734" s="291" t="s">
        <v>205</v>
      </c>
      <c r="G734" s="289"/>
      <c r="H734" s="292">
        <v>128.318</v>
      </c>
      <c r="I734" s="293"/>
      <c r="J734" s="289"/>
      <c r="K734" s="289"/>
      <c r="L734" s="294"/>
      <c r="M734" s="295"/>
      <c r="N734" s="296"/>
      <c r="O734" s="296"/>
      <c r="P734" s="296"/>
      <c r="Q734" s="296"/>
      <c r="R734" s="296"/>
      <c r="S734" s="296"/>
      <c r="T734" s="297"/>
      <c r="AT734" s="298" t="s">
        <v>199</v>
      </c>
      <c r="AU734" s="298" t="s">
        <v>85</v>
      </c>
      <c r="AV734" s="14" t="s">
        <v>197</v>
      </c>
      <c r="AW734" s="14" t="s">
        <v>31</v>
      </c>
      <c r="AX734" s="14" t="s">
        <v>83</v>
      </c>
      <c r="AY734" s="298" t="s">
        <v>190</v>
      </c>
    </row>
    <row r="735" spans="2:65" s="1" customFormat="1" ht="24" customHeight="1">
      <c r="B735" s="40"/>
      <c r="C735" s="254" t="s">
        <v>1790</v>
      </c>
      <c r="D735" s="254" t="s">
        <v>193</v>
      </c>
      <c r="E735" s="255" t="s">
        <v>1791</v>
      </c>
      <c r="F735" s="256" t="s">
        <v>1792</v>
      </c>
      <c r="G735" s="257" t="s">
        <v>196</v>
      </c>
      <c r="H735" s="258">
        <v>105.158</v>
      </c>
      <c r="I735" s="259"/>
      <c r="J735" s="260">
        <f>ROUND(I735*H735,2)</f>
        <v>0</v>
      </c>
      <c r="K735" s="256" t="s">
        <v>1</v>
      </c>
      <c r="L735" s="42"/>
      <c r="M735" s="261" t="s">
        <v>1</v>
      </c>
      <c r="N735" s="262" t="s">
        <v>41</v>
      </c>
      <c r="O735" s="88"/>
      <c r="P735" s="263">
        <f>O735*H735</f>
        <v>0</v>
      </c>
      <c r="Q735" s="263">
        <v>0</v>
      </c>
      <c r="R735" s="263">
        <f>Q735*H735</f>
        <v>0</v>
      </c>
      <c r="S735" s="263">
        <v>0</v>
      </c>
      <c r="T735" s="264">
        <f>S735*H735</f>
        <v>0</v>
      </c>
      <c r="AR735" s="265" t="s">
        <v>301</v>
      </c>
      <c r="AT735" s="265" t="s">
        <v>193</v>
      </c>
      <c r="AU735" s="265" t="s">
        <v>85</v>
      </c>
      <c r="AY735" s="17" t="s">
        <v>190</v>
      </c>
      <c r="BE735" s="149">
        <f>IF(N735="základní",J735,0)</f>
        <v>0</v>
      </c>
      <c r="BF735" s="149">
        <f>IF(N735="snížená",J735,0)</f>
        <v>0</v>
      </c>
      <c r="BG735" s="149">
        <f>IF(N735="zákl. přenesená",J735,0)</f>
        <v>0</v>
      </c>
      <c r="BH735" s="149">
        <f>IF(N735="sníž. přenesená",J735,0)</f>
        <v>0</v>
      </c>
      <c r="BI735" s="149">
        <f>IF(N735="nulová",J735,0)</f>
        <v>0</v>
      </c>
      <c r="BJ735" s="17" t="s">
        <v>83</v>
      </c>
      <c r="BK735" s="149">
        <f>ROUND(I735*H735,2)</f>
        <v>0</v>
      </c>
      <c r="BL735" s="17" t="s">
        <v>301</v>
      </c>
      <c r="BM735" s="265" t="s">
        <v>1793</v>
      </c>
    </row>
    <row r="736" spans="2:65" s="1" customFormat="1" ht="24" customHeight="1">
      <c r="B736" s="40"/>
      <c r="C736" s="254" t="s">
        <v>1794</v>
      </c>
      <c r="D736" s="254" t="s">
        <v>193</v>
      </c>
      <c r="E736" s="255" t="s">
        <v>1795</v>
      </c>
      <c r="F736" s="256" t="s">
        <v>1796</v>
      </c>
      <c r="G736" s="257" t="s">
        <v>196</v>
      </c>
      <c r="H736" s="258">
        <v>128.318</v>
      </c>
      <c r="I736" s="259"/>
      <c r="J736" s="260">
        <f>ROUND(I736*H736,2)</f>
        <v>0</v>
      </c>
      <c r="K736" s="256" t="s">
        <v>1</v>
      </c>
      <c r="L736" s="42"/>
      <c r="M736" s="261" t="s">
        <v>1</v>
      </c>
      <c r="N736" s="262" t="s">
        <v>41</v>
      </c>
      <c r="O736" s="88"/>
      <c r="P736" s="263">
        <f>O736*H736</f>
        <v>0</v>
      </c>
      <c r="Q736" s="263">
        <v>0</v>
      </c>
      <c r="R736" s="263">
        <f>Q736*H736</f>
        <v>0</v>
      </c>
      <c r="S736" s="263">
        <v>0</v>
      </c>
      <c r="T736" s="264">
        <f>S736*H736</f>
        <v>0</v>
      </c>
      <c r="AR736" s="265" t="s">
        <v>301</v>
      </c>
      <c r="AT736" s="265" t="s">
        <v>193</v>
      </c>
      <c r="AU736" s="265" t="s">
        <v>85</v>
      </c>
      <c r="AY736" s="17" t="s">
        <v>190</v>
      </c>
      <c r="BE736" s="149">
        <f>IF(N736="základní",J736,0)</f>
        <v>0</v>
      </c>
      <c r="BF736" s="149">
        <f>IF(N736="snížená",J736,0)</f>
        <v>0</v>
      </c>
      <c r="BG736" s="149">
        <f>IF(N736="zákl. přenesená",J736,0)</f>
        <v>0</v>
      </c>
      <c r="BH736" s="149">
        <f>IF(N736="sníž. přenesená",J736,0)</f>
        <v>0</v>
      </c>
      <c r="BI736" s="149">
        <f>IF(N736="nulová",J736,0)</f>
        <v>0</v>
      </c>
      <c r="BJ736" s="17" t="s">
        <v>83</v>
      </c>
      <c r="BK736" s="149">
        <f>ROUND(I736*H736,2)</f>
        <v>0</v>
      </c>
      <c r="BL736" s="17" t="s">
        <v>301</v>
      </c>
      <c r="BM736" s="265" t="s">
        <v>1797</v>
      </c>
    </row>
    <row r="737" spans="2:51" s="12" customFormat="1" ht="12">
      <c r="B737" s="266"/>
      <c r="C737" s="267"/>
      <c r="D737" s="268" t="s">
        <v>199</v>
      </c>
      <c r="E737" s="269" t="s">
        <v>1</v>
      </c>
      <c r="F737" s="270" t="s">
        <v>1798</v>
      </c>
      <c r="G737" s="267"/>
      <c r="H737" s="269" t="s">
        <v>1</v>
      </c>
      <c r="I737" s="271"/>
      <c r="J737" s="267"/>
      <c r="K737" s="267"/>
      <c r="L737" s="272"/>
      <c r="M737" s="273"/>
      <c r="N737" s="274"/>
      <c r="O737" s="274"/>
      <c r="P737" s="274"/>
      <c r="Q737" s="274"/>
      <c r="R737" s="274"/>
      <c r="S737" s="274"/>
      <c r="T737" s="275"/>
      <c r="AT737" s="276" t="s">
        <v>199</v>
      </c>
      <c r="AU737" s="276" t="s">
        <v>85</v>
      </c>
      <c r="AV737" s="12" t="s">
        <v>83</v>
      </c>
      <c r="AW737" s="12" t="s">
        <v>31</v>
      </c>
      <c r="AX737" s="12" t="s">
        <v>76</v>
      </c>
      <c r="AY737" s="276" t="s">
        <v>190</v>
      </c>
    </row>
    <row r="738" spans="2:51" s="13" customFormat="1" ht="12">
      <c r="B738" s="277"/>
      <c r="C738" s="278"/>
      <c r="D738" s="268" t="s">
        <v>199</v>
      </c>
      <c r="E738" s="279" t="s">
        <v>1</v>
      </c>
      <c r="F738" s="280" t="s">
        <v>1288</v>
      </c>
      <c r="G738" s="278"/>
      <c r="H738" s="281">
        <v>128.318</v>
      </c>
      <c r="I738" s="282"/>
      <c r="J738" s="278"/>
      <c r="K738" s="278"/>
      <c r="L738" s="283"/>
      <c r="M738" s="284"/>
      <c r="N738" s="285"/>
      <c r="O738" s="285"/>
      <c r="P738" s="285"/>
      <c r="Q738" s="285"/>
      <c r="R738" s="285"/>
      <c r="S738" s="285"/>
      <c r="T738" s="286"/>
      <c r="AT738" s="287" t="s">
        <v>199</v>
      </c>
      <c r="AU738" s="287" t="s">
        <v>85</v>
      </c>
      <c r="AV738" s="13" t="s">
        <v>85</v>
      </c>
      <c r="AW738" s="13" t="s">
        <v>31</v>
      </c>
      <c r="AX738" s="13" t="s">
        <v>76</v>
      </c>
      <c r="AY738" s="287" t="s">
        <v>190</v>
      </c>
    </row>
    <row r="739" spans="2:51" s="14" customFormat="1" ht="12">
      <c r="B739" s="288"/>
      <c r="C739" s="289"/>
      <c r="D739" s="268" t="s">
        <v>199</v>
      </c>
      <c r="E739" s="290" t="s">
        <v>1</v>
      </c>
      <c r="F739" s="291" t="s">
        <v>205</v>
      </c>
      <c r="G739" s="289"/>
      <c r="H739" s="292">
        <v>128.318</v>
      </c>
      <c r="I739" s="293"/>
      <c r="J739" s="289"/>
      <c r="K739" s="289"/>
      <c r="L739" s="294"/>
      <c r="M739" s="295"/>
      <c r="N739" s="296"/>
      <c r="O739" s="296"/>
      <c r="P739" s="296"/>
      <c r="Q739" s="296"/>
      <c r="R739" s="296"/>
      <c r="S739" s="296"/>
      <c r="T739" s="297"/>
      <c r="AT739" s="298" t="s">
        <v>199</v>
      </c>
      <c r="AU739" s="298" t="s">
        <v>85</v>
      </c>
      <c r="AV739" s="14" t="s">
        <v>197</v>
      </c>
      <c r="AW739" s="14" t="s">
        <v>31</v>
      </c>
      <c r="AX739" s="14" t="s">
        <v>83</v>
      </c>
      <c r="AY739" s="298" t="s">
        <v>190</v>
      </c>
    </row>
    <row r="740" spans="2:65" s="1" customFormat="1" ht="36" customHeight="1">
      <c r="B740" s="40"/>
      <c r="C740" s="254" t="s">
        <v>1799</v>
      </c>
      <c r="D740" s="254" t="s">
        <v>193</v>
      </c>
      <c r="E740" s="255" t="s">
        <v>1800</v>
      </c>
      <c r="F740" s="256" t="s">
        <v>1801</v>
      </c>
      <c r="G740" s="257" t="s">
        <v>196</v>
      </c>
      <c r="H740" s="258">
        <v>105.158</v>
      </c>
      <c r="I740" s="259"/>
      <c r="J740" s="260">
        <f>ROUND(I740*H740,2)</f>
        <v>0</v>
      </c>
      <c r="K740" s="256" t="s">
        <v>1</v>
      </c>
      <c r="L740" s="42"/>
      <c r="M740" s="261" t="s">
        <v>1</v>
      </c>
      <c r="N740" s="262" t="s">
        <v>41</v>
      </c>
      <c r="O740" s="88"/>
      <c r="P740" s="263">
        <f>O740*H740</f>
        <v>0</v>
      </c>
      <c r="Q740" s="263">
        <v>0</v>
      </c>
      <c r="R740" s="263">
        <f>Q740*H740</f>
        <v>0</v>
      </c>
      <c r="S740" s="263">
        <v>0</v>
      </c>
      <c r="T740" s="264">
        <f>S740*H740</f>
        <v>0</v>
      </c>
      <c r="AR740" s="265" t="s">
        <v>301</v>
      </c>
      <c r="AT740" s="265" t="s">
        <v>193</v>
      </c>
      <c r="AU740" s="265" t="s">
        <v>85</v>
      </c>
      <c r="AY740" s="17" t="s">
        <v>190</v>
      </c>
      <c r="BE740" s="149">
        <f>IF(N740="základní",J740,0)</f>
        <v>0</v>
      </c>
      <c r="BF740" s="149">
        <f>IF(N740="snížená",J740,0)</f>
        <v>0</v>
      </c>
      <c r="BG740" s="149">
        <f>IF(N740="zákl. přenesená",J740,0)</f>
        <v>0</v>
      </c>
      <c r="BH740" s="149">
        <f>IF(N740="sníž. přenesená",J740,0)</f>
        <v>0</v>
      </c>
      <c r="BI740" s="149">
        <f>IF(N740="nulová",J740,0)</f>
        <v>0</v>
      </c>
      <c r="BJ740" s="17" t="s">
        <v>83</v>
      </c>
      <c r="BK740" s="149">
        <f>ROUND(I740*H740,2)</f>
        <v>0</v>
      </c>
      <c r="BL740" s="17" t="s">
        <v>301</v>
      </c>
      <c r="BM740" s="265" t="s">
        <v>1802</v>
      </c>
    </row>
    <row r="741" spans="2:51" s="12" customFormat="1" ht="12">
      <c r="B741" s="266"/>
      <c r="C741" s="267"/>
      <c r="D741" s="268" t="s">
        <v>199</v>
      </c>
      <c r="E741" s="269" t="s">
        <v>1</v>
      </c>
      <c r="F741" s="270" t="s">
        <v>200</v>
      </c>
      <c r="G741" s="267"/>
      <c r="H741" s="269" t="s">
        <v>1</v>
      </c>
      <c r="I741" s="271"/>
      <c r="J741" s="267"/>
      <c r="K741" s="267"/>
      <c r="L741" s="272"/>
      <c r="M741" s="273"/>
      <c r="N741" s="274"/>
      <c r="O741" s="274"/>
      <c r="P741" s="274"/>
      <c r="Q741" s="274"/>
      <c r="R741" s="274"/>
      <c r="S741" s="274"/>
      <c r="T741" s="275"/>
      <c r="AT741" s="276" t="s">
        <v>199</v>
      </c>
      <c r="AU741" s="276" t="s">
        <v>85</v>
      </c>
      <c r="AV741" s="12" t="s">
        <v>83</v>
      </c>
      <c r="AW741" s="12" t="s">
        <v>31</v>
      </c>
      <c r="AX741" s="12" t="s">
        <v>76</v>
      </c>
      <c r="AY741" s="276" t="s">
        <v>190</v>
      </c>
    </row>
    <row r="742" spans="2:51" s="13" customFormat="1" ht="12">
      <c r="B742" s="277"/>
      <c r="C742" s="278"/>
      <c r="D742" s="268" t="s">
        <v>199</v>
      </c>
      <c r="E742" s="279" t="s">
        <v>1</v>
      </c>
      <c r="F742" s="280" t="s">
        <v>1771</v>
      </c>
      <c r="G742" s="278"/>
      <c r="H742" s="281">
        <v>3.75</v>
      </c>
      <c r="I742" s="282"/>
      <c r="J742" s="278"/>
      <c r="K742" s="278"/>
      <c r="L742" s="283"/>
      <c r="M742" s="284"/>
      <c r="N742" s="285"/>
      <c r="O742" s="285"/>
      <c r="P742" s="285"/>
      <c r="Q742" s="285"/>
      <c r="R742" s="285"/>
      <c r="S742" s="285"/>
      <c r="T742" s="286"/>
      <c r="AT742" s="287" t="s">
        <v>199</v>
      </c>
      <c r="AU742" s="287" t="s">
        <v>85</v>
      </c>
      <c r="AV742" s="13" t="s">
        <v>85</v>
      </c>
      <c r="AW742" s="13" t="s">
        <v>31</v>
      </c>
      <c r="AX742" s="13" t="s">
        <v>76</v>
      </c>
      <c r="AY742" s="287" t="s">
        <v>190</v>
      </c>
    </row>
    <row r="743" spans="2:51" s="13" customFormat="1" ht="12">
      <c r="B743" s="277"/>
      <c r="C743" s="278"/>
      <c r="D743" s="268" t="s">
        <v>199</v>
      </c>
      <c r="E743" s="279" t="s">
        <v>1</v>
      </c>
      <c r="F743" s="280" t="s">
        <v>1772</v>
      </c>
      <c r="G743" s="278"/>
      <c r="H743" s="281">
        <v>8.88</v>
      </c>
      <c r="I743" s="282"/>
      <c r="J743" s="278"/>
      <c r="K743" s="278"/>
      <c r="L743" s="283"/>
      <c r="M743" s="284"/>
      <c r="N743" s="285"/>
      <c r="O743" s="285"/>
      <c r="P743" s="285"/>
      <c r="Q743" s="285"/>
      <c r="R743" s="285"/>
      <c r="S743" s="285"/>
      <c r="T743" s="286"/>
      <c r="AT743" s="287" t="s">
        <v>199</v>
      </c>
      <c r="AU743" s="287" t="s">
        <v>85</v>
      </c>
      <c r="AV743" s="13" t="s">
        <v>85</v>
      </c>
      <c r="AW743" s="13" t="s">
        <v>31</v>
      </c>
      <c r="AX743" s="13" t="s">
        <v>76</v>
      </c>
      <c r="AY743" s="287" t="s">
        <v>190</v>
      </c>
    </row>
    <row r="744" spans="2:51" s="13" customFormat="1" ht="12">
      <c r="B744" s="277"/>
      <c r="C744" s="278"/>
      <c r="D744" s="268" t="s">
        <v>199</v>
      </c>
      <c r="E744" s="279" t="s">
        <v>1</v>
      </c>
      <c r="F744" s="280" t="s">
        <v>1773</v>
      </c>
      <c r="G744" s="278"/>
      <c r="H744" s="281">
        <v>30.048</v>
      </c>
      <c r="I744" s="282"/>
      <c r="J744" s="278"/>
      <c r="K744" s="278"/>
      <c r="L744" s="283"/>
      <c r="M744" s="284"/>
      <c r="N744" s="285"/>
      <c r="O744" s="285"/>
      <c r="P744" s="285"/>
      <c r="Q744" s="285"/>
      <c r="R744" s="285"/>
      <c r="S744" s="285"/>
      <c r="T744" s="286"/>
      <c r="AT744" s="287" t="s">
        <v>199</v>
      </c>
      <c r="AU744" s="287" t="s">
        <v>85</v>
      </c>
      <c r="AV744" s="13" t="s">
        <v>85</v>
      </c>
      <c r="AW744" s="13" t="s">
        <v>31</v>
      </c>
      <c r="AX744" s="13" t="s">
        <v>76</v>
      </c>
      <c r="AY744" s="287" t="s">
        <v>190</v>
      </c>
    </row>
    <row r="745" spans="2:51" s="13" customFormat="1" ht="12">
      <c r="B745" s="277"/>
      <c r="C745" s="278"/>
      <c r="D745" s="268" t="s">
        <v>199</v>
      </c>
      <c r="E745" s="279" t="s">
        <v>1</v>
      </c>
      <c r="F745" s="280" t="s">
        <v>1774</v>
      </c>
      <c r="G745" s="278"/>
      <c r="H745" s="281">
        <v>-2.4</v>
      </c>
      <c r="I745" s="282"/>
      <c r="J745" s="278"/>
      <c r="K745" s="278"/>
      <c r="L745" s="283"/>
      <c r="M745" s="284"/>
      <c r="N745" s="285"/>
      <c r="O745" s="285"/>
      <c r="P745" s="285"/>
      <c r="Q745" s="285"/>
      <c r="R745" s="285"/>
      <c r="S745" s="285"/>
      <c r="T745" s="286"/>
      <c r="AT745" s="287" t="s">
        <v>199</v>
      </c>
      <c r="AU745" s="287" t="s">
        <v>85</v>
      </c>
      <c r="AV745" s="13" t="s">
        <v>85</v>
      </c>
      <c r="AW745" s="13" t="s">
        <v>31</v>
      </c>
      <c r="AX745" s="13" t="s">
        <v>76</v>
      </c>
      <c r="AY745" s="287" t="s">
        <v>190</v>
      </c>
    </row>
    <row r="746" spans="2:51" s="13" customFormat="1" ht="12">
      <c r="B746" s="277"/>
      <c r="C746" s="278"/>
      <c r="D746" s="268" t="s">
        <v>199</v>
      </c>
      <c r="E746" s="279" t="s">
        <v>1</v>
      </c>
      <c r="F746" s="280" t="s">
        <v>1775</v>
      </c>
      <c r="G746" s="278"/>
      <c r="H746" s="281">
        <v>11.04</v>
      </c>
      <c r="I746" s="282"/>
      <c r="J746" s="278"/>
      <c r="K746" s="278"/>
      <c r="L746" s="283"/>
      <c r="M746" s="284"/>
      <c r="N746" s="285"/>
      <c r="O746" s="285"/>
      <c r="P746" s="285"/>
      <c r="Q746" s="285"/>
      <c r="R746" s="285"/>
      <c r="S746" s="285"/>
      <c r="T746" s="286"/>
      <c r="AT746" s="287" t="s">
        <v>199</v>
      </c>
      <c r="AU746" s="287" t="s">
        <v>85</v>
      </c>
      <c r="AV746" s="13" t="s">
        <v>85</v>
      </c>
      <c r="AW746" s="13" t="s">
        <v>31</v>
      </c>
      <c r="AX746" s="13" t="s">
        <v>76</v>
      </c>
      <c r="AY746" s="287" t="s">
        <v>190</v>
      </c>
    </row>
    <row r="747" spans="2:51" s="13" customFormat="1" ht="12">
      <c r="B747" s="277"/>
      <c r="C747" s="278"/>
      <c r="D747" s="268" t="s">
        <v>199</v>
      </c>
      <c r="E747" s="279" t="s">
        <v>1</v>
      </c>
      <c r="F747" s="280" t="s">
        <v>1776</v>
      </c>
      <c r="G747" s="278"/>
      <c r="H747" s="281">
        <v>10.8</v>
      </c>
      <c r="I747" s="282"/>
      <c r="J747" s="278"/>
      <c r="K747" s="278"/>
      <c r="L747" s="283"/>
      <c r="M747" s="284"/>
      <c r="N747" s="285"/>
      <c r="O747" s="285"/>
      <c r="P747" s="285"/>
      <c r="Q747" s="285"/>
      <c r="R747" s="285"/>
      <c r="S747" s="285"/>
      <c r="T747" s="286"/>
      <c r="AT747" s="287" t="s">
        <v>199</v>
      </c>
      <c r="AU747" s="287" t="s">
        <v>85</v>
      </c>
      <c r="AV747" s="13" t="s">
        <v>85</v>
      </c>
      <c r="AW747" s="13" t="s">
        <v>31</v>
      </c>
      <c r="AX747" s="13" t="s">
        <v>76</v>
      </c>
      <c r="AY747" s="287" t="s">
        <v>190</v>
      </c>
    </row>
    <row r="748" spans="2:51" s="13" customFormat="1" ht="12">
      <c r="B748" s="277"/>
      <c r="C748" s="278"/>
      <c r="D748" s="268" t="s">
        <v>199</v>
      </c>
      <c r="E748" s="279" t="s">
        <v>1</v>
      </c>
      <c r="F748" s="280" t="s">
        <v>1777</v>
      </c>
      <c r="G748" s="278"/>
      <c r="H748" s="281">
        <v>-1.2</v>
      </c>
      <c r="I748" s="282"/>
      <c r="J748" s="278"/>
      <c r="K748" s="278"/>
      <c r="L748" s="283"/>
      <c r="M748" s="284"/>
      <c r="N748" s="285"/>
      <c r="O748" s="285"/>
      <c r="P748" s="285"/>
      <c r="Q748" s="285"/>
      <c r="R748" s="285"/>
      <c r="S748" s="285"/>
      <c r="T748" s="286"/>
      <c r="AT748" s="287" t="s">
        <v>199</v>
      </c>
      <c r="AU748" s="287" t="s">
        <v>85</v>
      </c>
      <c r="AV748" s="13" t="s">
        <v>85</v>
      </c>
      <c r="AW748" s="13" t="s">
        <v>31</v>
      </c>
      <c r="AX748" s="13" t="s">
        <v>76</v>
      </c>
      <c r="AY748" s="287" t="s">
        <v>190</v>
      </c>
    </row>
    <row r="749" spans="2:51" s="13" customFormat="1" ht="12">
      <c r="B749" s="277"/>
      <c r="C749" s="278"/>
      <c r="D749" s="268" t="s">
        <v>199</v>
      </c>
      <c r="E749" s="279" t="s">
        <v>1</v>
      </c>
      <c r="F749" s="280" t="s">
        <v>1778</v>
      </c>
      <c r="G749" s="278"/>
      <c r="H749" s="281">
        <v>14.76</v>
      </c>
      <c r="I749" s="282"/>
      <c r="J749" s="278"/>
      <c r="K749" s="278"/>
      <c r="L749" s="283"/>
      <c r="M749" s="284"/>
      <c r="N749" s="285"/>
      <c r="O749" s="285"/>
      <c r="P749" s="285"/>
      <c r="Q749" s="285"/>
      <c r="R749" s="285"/>
      <c r="S749" s="285"/>
      <c r="T749" s="286"/>
      <c r="AT749" s="287" t="s">
        <v>199</v>
      </c>
      <c r="AU749" s="287" t="s">
        <v>85</v>
      </c>
      <c r="AV749" s="13" t="s">
        <v>85</v>
      </c>
      <c r="AW749" s="13" t="s">
        <v>31</v>
      </c>
      <c r="AX749" s="13" t="s">
        <v>76</v>
      </c>
      <c r="AY749" s="287" t="s">
        <v>190</v>
      </c>
    </row>
    <row r="750" spans="2:51" s="13" customFormat="1" ht="12">
      <c r="B750" s="277"/>
      <c r="C750" s="278"/>
      <c r="D750" s="268" t="s">
        <v>199</v>
      </c>
      <c r="E750" s="279" t="s">
        <v>1</v>
      </c>
      <c r="F750" s="280" t="s">
        <v>1777</v>
      </c>
      <c r="G750" s="278"/>
      <c r="H750" s="281">
        <v>-1.2</v>
      </c>
      <c r="I750" s="282"/>
      <c r="J750" s="278"/>
      <c r="K750" s="278"/>
      <c r="L750" s="283"/>
      <c r="M750" s="284"/>
      <c r="N750" s="285"/>
      <c r="O750" s="285"/>
      <c r="P750" s="285"/>
      <c r="Q750" s="285"/>
      <c r="R750" s="285"/>
      <c r="S750" s="285"/>
      <c r="T750" s="286"/>
      <c r="AT750" s="287" t="s">
        <v>199</v>
      </c>
      <c r="AU750" s="287" t="s">
        <v>85</v>
      </c>
      <c r="AV750" s="13" t="s">
        <v>85</v>
      </c>
      <c r="AW750" s="13" t="s">
        <v>31</v>
      </c>
      <c r="AX750" s="13" t="s">
        <v>76</v>
      </c>
      <c r="AY750" s="287" t="s">
        <v>190</v>
      </c>
    </row>
    <row r="751" spans="2:51" s="13" customFormat="1" ht="12">
      <c r="B751" s="277"/>
      <c r="C751" s="278"/>
      <c r="D751" s="268" t="s">
        <v>199</v>
      </c>
      <c r="E751" s="279" t="s">
        <v>1</v>
      </c>
      <c r="F751" s="280" t="s">
        <v>1779</v>
      </c>
      <c r="G751" s="278"/>
      <c r="H751" s="281">
        <v>8.01</v>
      </c>
      <c r="I751" s="282"/>
      <c r="J751" s="278"/>
      <c r="K751" s="278"/>
      <c r="L751" s="283"/>
      <c r="M751" s="284"/>
      <c r="N751" s="285"/>
      <c r="O751" s="285"/>
      <c r="P751" s="285"/>
      <c r="Q751" s="285"/>
      <c r="R751" s="285"/>
      <c r="S751" s="285"/>
      <c r="T751" s="286"/>
      <c r="AT751" s="287" t="s">
        <v>199</v>
      </c>
      <c r="AU751" s="287" t="s">
        <v>85</v>
      </c>
      <c r="AV751" s="13" t="s">
        <v>85</v>
      </c>
      <c r="AW751" s="13" t="s">
        <v>31</v>
      </c>
      <c r="AX751" s="13" t="s">
        <v>76</v>
      </c>
      <c r="AY751" s="287" t="s">
        <v>190</v>
      </c>
    </row>
    <row r="752" spans="2:51" s="13" customFormat="1" ht="12">
      <c r="B752" s="277"/>
      <c r="C752" s="278"/>
      <c r="D752" s="268" t="s">
        <v>199</v>
      </c>
      <c r="E752" s="279" t="s">
        <v>1</v>
      </c>
      <c r="F752" s="280" t="s">
        <v>1780</v>
      </c>
      <c r="G752" s="278"/>
      <c r="H752" s="281">
        <v>-1.44</v>
      </c>
      <c r="I752" s="282"/>
      <c r="J752" s="278"/>
      <c r="K752" s="278"/>
      <c r="L752" s="283"/>
      <c r="M752" s="284"/>
      <c r="N752" s="285"/>
      <c r="O752" s="285"/>
      <c r="P752" s="285"/>
      <c r="Q752" s="285"/>
      <c r="R752" s="285"/>
      <c r="S752" s="285"/>
      <c r="T752" s="286"/>
      <c r="AT752" s="287" t="s">
        <v>199</v>
      </c>
      <c r="AU752" s="287" t="s">
        <v>85</v>
      </c>
      <c r="AV752" s="13" t="s">
        <v>85</v>
      </c>
      <c r="AW752" s="13" t="s">
        <v>31</v>
      </c>
      <c r="AX752" s="13" t="s">
        <v>76</v>
      </c>
      <c r="AY752" s="287" t="s">
        <v>190</v>
      </c>
    </row>
    <row r="753" spans="2:51" s="13" customFormat="1" ht="12">
      <c r="B753" s="277"/>
      <c r="C753" s="278"/>
      <c r="D753" s="268" t="s">
        <v>199</v>
      </c>
      <c r="E753" s="279" t="s">
        <v>1</v>
      </c>
      <c r="F753" s="280" t="s">
        <v>1781</v>
      </c>
      <c r="G753" s="278"/>
      <c r="H753" s="281">
        <v>21.36</v>
      </c>
      <c r="I753" s="282"/>
      <c r="J753" s="278"/>
      <c r="K753" s="278"/>
      <c r="L753" s="283"/>
      <c r="M753" s="284"/>
      <c r="N753" s="285"/>
      <c r="O753" s="285"/>
      <c r="P753" s="285"/>
      <c r="Q753" s="285"/>
      <c r="R753" s="285"/>
      <c r="S753" s="285"/>
      <c r="T753" s="286"/>
      <c r="AT753" s="287" t="s">
        <v>199</v>
      </c>
      <c r="AU753" s="287" t="s">
        <v>85</v>
      </c>
      <c r="AV753" s="13" t="s">
        <v>85</v>
      </c>
      <c r="AW753" s="13" t="s">
        <v>31</v>
      </c>
      <c r="AX753" s="13" t="s">
        <v>76</v>
      </c>
      <c r="AY753" s="287" t="s">
        <v>190</v>
      </c>
    </row>
    <row r="754" spans="2:51" s="13" customFormat="1" ht="12">
      <c r="B754" s="277"/>
      <c r="C754" s="278"/>
      <c r="D754" s="268" t="s">
        <v>199</v>
      </c>
      <c r="E754" s="279" t="s">
        <v>1</v>
      </c>
      <c r="F754" s="280" t="s">
        <v>1782</v>
      </c>
      <c r="G754" s="278"/>
      <c r="H754" s="281">
        <v>-1.6</v>
      </c>
      <c r="I754" s="282"/>
      <c r="J754" s="278"/>
      <c r="K754" s="278"/>
      <c r="L754" s="283"/>
      <c r="M754" s="284"/>
      <c r="N754" s="285"/>
      <c r="O754" s="285"/>
      <c r="P754" s="285"/>
      <c r="Q754" s="285"/>
      <c r="R754" s="285"/>
      <c r="S754" s="285"/>
      <c r="T754" s="286"/>
      <c r="AT754" s="287" t="s">
        <v>199</v>
      </c>
      <c r="AU754" s="287" t="s">
        <v>85</v>
      </c>
      <c r="AV754" s="13" t="s">
        <v>85</v>
      </c>
      <c r="AW754" s="13" t="s">
        <v>31</v>
      </c>
      <c r="AX754" s="13" t="s">
        <v>76</v>
      </c>
      <c r="AY754" s="287" t="s">
        <v>190</v>
      </c>
    </row>
    <row r="755" spans="2:51" s="15" customFormat="1" ht="12">
      <c r="B755" s="309"/>
      <c r="C755" s="310"/>
      <c r="D755" s="268" t="s">
        <v>199</v>
      </c>
      <c r="E755" s="311" t="s">
        <v>1</v>
      </c>
      <c r="F755" s="312" t="s">
        <v>247</v>
      </c>
      <c r="G755" s="310"/>
      <c r="H755" s="313">
        <v>100.808</v>
      </c>
      <c r="I755" s="314"/>
      <c r="J755" s="310"/>
      <c r="K755" s="310"/>
      <c r="L755" s="315"/>
      <c r="M755" s="316"/>
      <c r="N755" s="317"/>
      <c r="O755" s="317"/>
      <c r="P755" s="317"/>
      <c r="Q755" s="317"/>
      <c r="R755" s="317"/>
      <c r="S755" s="317"/>
      <c r="T755" s="318"/>
      <c r="AT755" s="319" t="s">
        <v>199</v>
      </c>
      <c r="AU755" s="319" t="s">
        <v>85</v>
      </c>
      <c r="AV755" s="15" t="s">
        <v>120</v>
      </c>
      <c r="AW755" s="15" t="s">
        <v>31</v>
      </c>
      <c r="AX755" s="15" t="s">
        <v>76</v>
      </c>
      <c r="AY755" s="319" t="s">
        <v>190</v>
      </c>
    </row>
    <row r="756" spans="2:51" s="12" customFormat="1" ht="12">
      <c r="B756" s="266"/>
      <c r="C756" s="267"/>
      <c r="D756" s="268" t="s">
        <v>199</v>
      </c>
      <c r="E756" s="269" t="s">
        <v>1</v>
      </c>
      <c r="F756" s="270" t="s">
        <v>203</v>
      </c>
      <c r="G756" s="267"/>
      <c r="H756" s="269" t="s">
        <v>1</v>
      </c>
      <c r="I756" s="271"/>
      <c r="J756" s="267"/>
      <c r="K756" s="267"/>
      <c r="L756" s="272"/>
      <c r="M756" s="273"/>
      <c r="N756" s="274"/>
      <c r="O756" s="274"/>
      <c r="P756" s="274"/>
      <c r="Q756" s="274"/>
      <c r="R756" s="274"/>
      <c r="S756" s="274"/>
      <c r="T756" s="275"/>
      <c r="AT756" s="276" t="s">
        <v>199</v>
      </c>
      <c r="AU756" s="276" t="s">
        <v>85</v>
      </c>
      <c r="AV756" s="12" t="s">
        <v>83</v>
      </c>
      <c r="AW756" s="12" t="s">
        <v>31</v>
      </c>
      <c r="AX756" s="12" t="s">
        <v>76</v>
      </c>
      <c r="AY756" s="276" t="s">
        <v>190</v>
      </c>
    </row>
    <row r="757" spans="2:51" s="13" customFormat="1" ht="12">
      <c r="B757" s="277"/>
      <c r="C757" s="278"/>
      <c r="D757" s="268" t="s">
        <v>199</v>
      </c>
      <c r="E757" s="279" t="s">
        <v>1</v>
      </c>
      <c r="F757" s="280" t="s">
        <v>1783</v>
      </c>
      <c r="G757" s="278"/>
      <c r="H757" s="281">
        <v>4.35</v>
      </c>
      <c r="I757" s="282"/>
      <c r="J757" s="278"/>
      <c r="K757" s="278"/>
      <c r="L757" s="283"/>
      <c r="M757" s="284"/>
      <c r="N757" s="285"/>
      <c r="O757" s="285"/>
      <c r="P757" s="285"/>
      <c r="Q757" s="285"/>
      <c r="R757" s="285"/>
      <c r="S757" s="285"/>
      <c r="T757" s="286"/>
      <c r="AT757" s="287" t="s">
        <v>199</v>
      </c>
      <c r="AU757" s="287" t="s">
        <v>85</v>
      </c>
      <c r="AV757" s="13" t="s">
        <v>85</v>
      </c>
      <c r="AW757" s="13" t="s">
        <v>31</v>
      </c>
      <c r="AX757" s="13" t="s">
        <v>76</v>
      </c>
      <c r="AY757" s="287" t="s">
        <v>190</v>
      </c>
    </row>
    <row r="758" spans="2:51" s="15" customFormat="1" ht="12">
      <c r="B758" s="309"/>
      <c r="C758" s="310"/>
      <c r="D758" s="268" t="s">
        <v>199</v>
      </c>
      <c r="E758" s="311" t="s">
        <v>1</v>
      </c>
      <c r="F758" s="312" t="s">
        <v>247</v>
      </c>
      <c r="G758" s="310"/>
      <c r="H758" s="313">
        <v>4.35</v>
      </c>
      <c r="I758" s="314"/>
      <c r="J758" s="310"/>
      <c r="K758" s="310"/>
      <c r="L758" s="315"/>
      <c r="M758" s="316"/>
      <c r="N758" s="317"/>
      <c r="O758" s="317"/>
      <c r="P758" s="317"/>
      <c r="Q758" s="317"/>
      <c r="R758" s="317"/>
      <c r="S758" s="317"/>
      <c r="T758" s="318"/>
      <c r="AT758" s="319" t="s">
        <v>199</v>
      </c>
      <c r="AU758" s="319" t="s">
        <v>85</v>
      </c>
      <c r="AV758" s="15" t="s">
        <v>120</v>
      </c>
      <c r="AW758" s="15" t="s">
        <v>31</v>
      </c>
      <c r="AX758" s="15" t="s">
        <v>76</v>
      </c>
      <c r="AY758" s="319" t="s">
        <v>190</v>
      </c>
    </row>
    <row r="759" spans="2:51" s="14" customFormat="1" ht="12">
      <c r="B759" s="288"/>
      <c r="C759" s="289"/>
      <c r="D759" s="268" t="s">
        <v>199</v>
      </c>
      <c r="E759" s="290" t="s">
        <v>1</v>
      </c>
      <c r="F759" s="291" t="s">
        <v>205</v>
      </c>
      <c r="G759" s="289"/>
      <c r="H759" s="292">
        <v>105.158</v>
      </c>
      <c r="I759" s="293"/>
      <c r="J759" s="289"/>
      <c r="K759" s="289"/>
      <c r="L759" s="294"/>
      <c r="M759" s="295"/>
      <c r="N759" s="296"/>
      <c r="O759" s="296"/>
      <c r="P759" s="296"/>
      <c r="Q759" s="296"/>
      <c r="R759" s="296"/>
      <c r="S759" s="296"/>
      <c r="T759" s="297"/>
      <c r="AT759" s="298" t="s">
        <v>199</v>
      </c>
      <c r="AU759" s="298" t="s">
        <v>85</v>
      </c>
      <c r="AV759" s="14" t="s">
        <v>197</v>
      </c>
      <c r="AW759" s="14" t="s">
        <v>31</v>
      </c>
      <c r="AX759" s="14" t="s">
        <v>83</v>
      </c>
      <c r="AY759" s="298" t="s">
        <v>190</v>
      </c>
    </row>
    <row r="760" spans="2:65" s="1" customFormat="1" ht="16.5" customHeight="1">
      <c r="B760" s="40"/>
      <c r="C760" s="299" t="s">
        <v>1803</v>
      </c>
      <c r="D760" s="299" t="s">
        <v>206</v>
      </c>
      <c r="E760" s="300" t="s">
        <v>1804</v>
      </c>
      <c r="F760" s="301" t="s">
        <v>1805</v>
      </c>
      <c r="G760" s="302" t="s">
        <v>196</v>
      </c>
      <c r="H760" s="303">
        <v>115.674</v>
      </c>
      <c r="I760" s="304"/>
      <c r="J760" s="305">
        <f>ROUND(I760*H760,2)</f>
        <v>0</v>
      </c>
      <c r="K760" s="301" t="s">
        <v>1</v>
      </c>
      <c r="L760" s="306"/>
      <c r="M760" s="307" t="s">
        <v>1</v>
      </c>
      <c r="N760" s="308" t="s">
        <v>41</v>
      </c>
      <c r="O760" s="88"/>
      <c r="P760" s="263">
        <f>O760*H760</f>
        <v>0</v>
      </c>
      <c r="Q760" s="263">
        <v>0</v>
      </c>
      <c r="R760" s="263">
        <f>Q760*H760</f>
        <v>0</v>
      </c>
      <c r="S760" s="263">
        <v>0</v>
      </c>
      <c r="T760" s="264">
        <f>S760*H760</f>
        <v>0</v>
      </c>
      <c r="AR760" s="265" t="s">
        <v>362</v>
      </c>
      <c r="AT760" s="265" t="s">
        <v>206</v>
      </c>
      <c r="AU760" s="265" t="s">
        <v>85</v>
      </c>
      <c r="AY760" s="17" t="s">
        <v>190</v>
      </c>
      <c r="BE760" s="149">
        <f>IF(N760="základní",J760,0)</f>
        <v>0</v>
      </c>
      <c r="BF760" s="149">
        <f>IF(N760="snížená",J760,0)</f>
        <v>0</v>
      </c>
      <c r="BG760" s="149">
        <f>IF(N760="zákl. přenesená",J760,0)</f>
        <v>0</v>
      </c>
      <c r="BH760" s="149">
        <f>IF(N760="sníž. přenesená",J760,0)</f>
        <v>0</v>
      </c>
      <c r="BI760" s="149">
        <f>IF(N760="nulová",J760,0)</f>
        <v>0</v>
      </c>
      <c r="BJ760" s="17" t="s">
        <v>83</v>
      </c>
      <c r="BK760" s="149">
        <f>ROUND(I760*H760,2)</f>
        <v>0</v>
      </c>
      <c r="BL760" s="17" t="s">
        <v>301</v>
      </c>
      <c r="BM760" s="265" t="s">
        <v>1806</v>
      </c>
    </row>
    <row r="761" spans="2:51" s="13" customFormat="1" ht="12">
      <c r="B761" s="277"/>
      <c r="C761" s="278"/>
      <c r="D761" s="268" t="s">
        <v>199</v>
      </c>
      <c r="E761" s="279" t="s">
        <v>1</v>
      </c>
      <c r="F761" s="280" t="s">
        <v>1807</v>
      </c>
      <c r="G761" s="278"/>
      <c r="H761" s="281">
        <v>115.674</v>
      </c>
      <c r="I761" s="282"/>
      <c r="J761" s="278"/>
      <c r="K761" s="278"/>
      <c r="L761" s="283"/>
      <c r="M761" s="284"/>
      <c r="N761" s="285"/>
      <c r="O761" s="285"/>
      <c r="P761" s="285"/>
      <c r="Q761" s="285"/>
      <c r="R761" s="285"/>
      <c r="S761" s="285"/>
      <c r="T761" s="286"/>
      <c r="AT761" s="287" t="s">
        <v>199</v>
      </c>
      <c r="AU761" s="287" t="s">
        <v>85</v>
      </c>
      <c r="AV761" s="13" t="s">
        <v>85</v>
      </c>
      <c r="AW761" s="13" t="s">
        <v>31</v>
      </c>
      <c r="AX761" s="13" t="s">
        <v>76</v>
      </c>
      <c r="AY761" s="287" t="s">
        <v>190</v>
      </c>
    </row>
    <row r="762" spans="2:51" s="14" customFormat="1" ht="12">
      <c r="B762" s="288"/>
      <c r="C762" s="289"/>
      <c r="D762" s="268" t="s">
        <v>199</v>
      </c>
      <c r="E762" s="290" t="s">
        <v>1</v>
      </c>
      <c r="F762" s="291" t="s">
        <v>205</v>
      </c>
      <c r="G762" s="289"/>
      <c r="H762" s="292">
        <v>115.674</v>
      </c>
      <c r="I762" s="293"/>
      <c r="J762" s="289"/>
      <c r="K762" s="289"/>
      <c r="L762" s="294"/>
      <c r="M762" s="295"/>
      <c r="N762" s="296"/>
      <c r="O762" s="296"/>
      <c r="P762" s="296"/>
      <c r="Q762" s="296"/>
      <c r="R762" s="296"/>
      <c r="S762" s="296"/>
      <c r="T762" s="297"/>
      <c r="AT762" s="298" t="s">
        <v>199</v>
      </c>
      <c r="AU762" s="298" t="s">
        <v>85</v>
      </c>
      <c r="AV762" s="14" t="s">
        <v>197</v>
      </c>
      <c r="AW762" s="14" t="s">
        <v>31</v>
      </c>
      <c r="AX762" s="14" t="s">
        <v>83</v>
      </c>
      <c r="AY762" s="298" t="s">
        <v>190</v>
      </c>
    </row>
    <row r="763" spans="2:65" s="1" customFormat="1" ht="24" customHeight="1">
      <c r="B763" s="40"/>
      <c r="C763" s="254" t="s">
        <v>1808</v>
      </c>
      <c r="D763" s="254" t="s">
        <v>193</v>
      </c>
      <c r="E763" s="255" t="s">
        <v>1809</v>
      </c>
      <c r="F763" s="256" t="s">
        <v>1810</v>
      </c>
      <c r="G763" s="257" t="s">
        <v>196</v>
      </c>
      <c r="H763" s="258">
        <v>3.055</v>
      </c>
      <c r="I763" s="259"/>
      <c r="J763" s="260">
        <f>ROUND(I763*H763,2)</f>
        <v>0</v>
      </c>
      <c r="K763" s="256" t="s">
        <v>1</v>
      </c>
      <c r="L763" s="42"/>
      <c r="M763" s="261" t="s">
        <v>1</v>
      </c>
      <c r="N763" s="262" t="s">
        <v>41</v>
      </c>
      <c r="O763" s="88"/>
      <c r="P763" s="263">
        <f>O763*H763</f>
        <v>0</v>
      </c>
      <c r="Q763" s="263">
        <v>0</v>
      </c>
      <c r="R763" s="263">
        <f>Q763*H763</f>
        <v>0</v>
      </c>
      <c r="S763" s="263">
        <v>0</v>
      </c>
      <c r="T763" s="264">
        <f>S763*H763</f>
        <v>0</v>
      </c>
      <c r="AR763" s="265" t="s">
        <v>301</v>
      </c>
      <c r="AT763" s="265" t="s">
        <v>193</v>
      </c>
      <c r="AU763" s="265" t="s">
        <v>85</v>
      </c>
      <c r="AY763" s="17" t="s">
        <v>190</v>
      </c>
      <c r="BE763" s="149">
        <f>IF(N763="základní",J763,0)</f>
        <v>0</v>
      </c>
      <c r="BF763" s="149">
        <f>IF(N763="snížená",J763,0)</f>
        <v>0</v>
      </c>
      <c r="BG763" s="149">
        <f>IF(N763="zákl. přenesená",J763,0)</f>
        <v>0</v>
      </c>
      <c r="BH763" s="149">
        <f>IF(N763="sníž. přenesená",J763,0)</f>
        <v>0</v>
      </c>
      <c r="BI763" s="149">
        <f>IF(N763="nulová",J763,0)</f>
        <v>0</v>
      </c>
      <c r="BJ763" s="17" t="s">
        <v>83</v>
      </c>
      <c r="BK763" s="149">
        <f>ROUND(I763*H763,2)</f>
        <v>0</v>
      </c>
      <c r="BL763" s="17" t="s">
        <v>301</v>
      </c>
      <c r="BM763" s="265" t="s">
        <v>1811</v>
      </c>
    </row>
    <row r="764" spans="2:51" s="13" customFormat="1" ht="12">
      <c r="B764" s="277"/>
      <c r="C764" s="278"/>
      <c r="D764" s="268" t="s">
        <v>199</v>
      </c>
      <c r="E764" s="279" t="s">
        <v>1</v>
      </c>
      <c r="F764" s="280" t="s">
        <v>1812</v>
      </c>
      <c r="G764" s="278"/>
      <c r="H764" s="281">
        <v>1.95</v>
      </c>
      <c r="I764" s="282"/>
      <c r="J764" s="278"/>
      <c r="K764" s="278"/>
      <c r="L764" s="283"/>
      <c r="M764" s="284"/>
      <c r="N764" s="285"/>
      <c r="O764" s="285"/>
      <c r="P764" s="285"/>
      <c r="Q764" s="285"/>
      <c r="R764" s="285"/>
      <c r="S764" s="285"/>
      <c r="T764" s="286"/>
      <c r="AT764" s="287" t="s">
        <v>199</v>
      </c>
      <c r="AU764" s="287" t="s">
        <v>85</v>
      </c>
      <c r="AV764" s="13" t="s">
        <v>85</v>
      </c>
      <c r="AW764" s="13" t="s">
        <v>31</v>
      </c>
      <c r="AX764" s="13" t="s">
        <v>76</v>
      </c>
      <c r="AY764" s="287" t="s">
        <v>190</v>
      </c>
    </row>
    <row r="765" spans="2:51" s="13" customFormat="1" ht="12">
      <c r="B765" s="277"/>
      <c r="C765" s="278"/>
      <c r="D765" s="268" t="s">
        <v>199</v>
      </c>
      <c r="E765" s="279" t="s">
        <v>1</v>
      </c>
      <c r="F765" s="280" t="s">
        <v>1813</v>
      </c>
      <c r="G765" s="278"/>
      <c r="H765" s="281">
        <v>0.52</v>
      </c>
      <c r="I765" s="282"/>
      <c r="J765" s="278"/>
      <c r="K765" s="278"/>
      <c r="L765" s="283"/>
      <c r="M765" s="284"/>
      <c r="N765" s="285"/>
      <c r="O765" s="285"/>
      <c r="P765" s="285"/>
      <c r="Q765" s="285"/>
      <c r="R765" s="285"/>
      <c r="S765" s="285"/>
      <c r="T765" s="286"/>
      <c r="AT765" s="287" t="s">
        <v>199</v>
      </c>
      <c r="AU765" s="287" t="s">
        <v>85</v>
      </c>
      <c r="AV765" s="13" t="s">
        <v>85</v>
      </c>
      <c r="AW765" s="13" t="s">
        <v>31</v>
      </c>
      <c r="AX765" s="13" t="s">
        <v>76</v>
      </c>
      <c r="AY765" s="287" t="s">
        <v>190</v>
      </c>
    </row>
    <row r="766" spans="2:51" s="13" customFormat="1" ht="12">
      <c r="B766" s="277"/>
      <c r="C766" s="278"/>
      <c r="D766" s="268" t="s">
        <v>199</v>
      </c>
      <c r="E766" s="279" t="s">
        <v>1</v>
      </c>
      <c r="F766" s="280" t="s">
        <v>1814</v>
      </c>
      <c r="G766" s="278"/>
      <c r="H766" s="281">
        <v>0.585</v>
      </c>
      <c r="I766" s="282"/>
      <c r="J766" s="278"/>
      <c r="K766" s="278"/>
      <c r="L766" s="283"/>
      <c r="M766" s="284"/>
      <c r="N766" s="285"/>
      <c r="O766" s="285"/>
      <c r="P766" s="285"/>
      <c r="Q766" s="285"/>
      <c r="R766" s="285"/>
      <c r="S766" s="285"/>
      <c r="T766" s="286"/>
      <c r="AT766" s="287" t="s">
        <v>199</v>
      </c>
      <c r="AU766" s="287" t="s">
        <v>85</v>
      </c>
      <c r="AV766" s="13" t="s">
        <v>85</v>
      </c>
      <c r="AW766" s="13" t="s">
        <v>31</v>
      </c>
      <c r="AX766" s="13" t="s">
        <v>76</v>
      </c>
      <c r="AY766" s="287" t="s">
        <v>190</v>
      </c>
    </row>
    <row r="767" spans="2:51" s="14" customFormat="1" ht="12">
      <c r="B767" s="288"/>
      <c r="C767" s="289"/>
      <c r="D767" s="268" t="s">
        <v>199</v>
      </c>
      <c r="E767" s="290" t="s">
        <v>1</v>
      </c>
      <c r="F767" s="291" t="s">
        <v>205</v>
      </c>
      <c r="G767" s="289"/>
      <c r="H767" s="292">
        <v>3.0549999999999997</v>
      </c>
      <c r="I767" s="293"/>
      <c r="J767" s="289"/>
      <c r="K767" s="289"/>
      <c r="L767" s="294"/>
      <c r="M767" s="295"/>
      <c r="N767" s="296"/>
      <c r="O767" s="296"/>
      <c r="P767" s="296"/>
      <c r="Q767" s="296"/>
      <c r="R767" s="296"/>
      <c r="S767" s="296"/>
      <c r="T767" s="297"/>
      <c r="AT767" s="298" t="s">
        <v>199</v>
      </c>
      <c r="AU767" s="298" t="s">
        <v>85</v>
      </c>
      <c r="AV767" s="14" t="s">
        <v>197</v>
      </c>
      <c r="AW767" s="14" t="s">
        <v>31</v>
      </c>
      <c r="AX767" s="14" t="s">
        <v>83</v>
      </c>
      <c r="AY767" s="298" t="s">
        <v>190</v>
      </c>
    </row>
    <row r="768" spans="2:65" s="1" customFormat="1" ht="16.5" customHeight="1">
      <c r="B768" s="40"/>
      <c r="C768" s="299" t="s">
        <v>1815</v>
      </c>
      <c r="D768" s="299" t="s">
        <v>206</v>
      </c>
      <c r="E768" s="300" t="s">
        <v>1816</v>
      </c>
      <c r="F768" s="301" t="s">
        <v>1817</v>
      </c>
      <c r="G768" s="302" t="s">
        <v>196</v>
      </c>
      <c r="H768" s="303">
        <v>3.361</v>
      </c>
      <c r="I768" s="304"/>
      <c r="J768" s="305">
        <f>ROUND(I768*H768,2)</f>
        <v>0</v>
      </c>
      <c r="K768" s="301" t="s">
        <v>1</v>
      </c>
      <c r="L768" s="306"/>
      <c r="M768" s="307" t="s">
        <v>1</v>
      </c>
      <c r="N768" s="308" t="s">
        <v>41</v>
      </c>
      <c r="O768" s="88"/>
      <c r="P768" s="263">
        <f>O768*H768</f>
        <v>0</v>
      </c>
      <c r="Q768" s="263">
        <v>0</v>
      </c>
      <c r="R768" s="263">
        <f>Q768*H768</f>
        <v>0</v>
      </c>
      <c r="S768" s="263">
        <v>0</v>
      </c>
      <c r="T768" s="264">
        <f>S768*H768</f>
        <v>0</v>
      </c>
      <c r="AR768" s="265" t="s">
        <v>362</v>
      </c>
      <c r="AT768" s="265" t="s">
        <v>206</v>
      </c>
      <c r="AU768" s="265" t="s">
        <v>85</v>
      </c>
      <c r="AY768" s="17" t="s">
        <v>190</v>
      </c>
      <c r="BE768" s="149">
        <f>IF(N768="základní",J768,0)</f>
        <v>0</v>
      </c>
      <c r="BF768" s="149">
        <f>IF(N768="snížená",J768,0)</f>
        <v>0</v>
      </c>
      <c r="BG768" s="149">
        <f>IF(N768="zákl. přenesená",J768,0)</f>
        <v>0</v>
      </c>
      <c r="BH768" s="149">
        <f>IF(N768="sníž. přenesená",J768,0)</f>
        <v>0</v>
      </c>
      <c r="BI768" s="149">
        <f>IF(N768="nulová",J768,0)</f>
        <v>0</v>
      </c>
      <c r="BJ768" s="17" t="s">
        <v>83</v>
      </c>
      <c r="BK768" s="149">
        <f>ROUND(I768*H768,2)</f>
        <v>0</v>
      </c>
      <c r="BL768" s="17" t="s">
        <v>301</v>
      </c>
      <c r="BM768" s="265" t="s">
        <v>1818</v>
      </c>
    </row>
    <row r="769" spans="2:51" s="13" customFormat="1" ht="12">
      <c r="B769" s="277"/>
      <c r="C769" s="278"/>
      <c r="D769" s="268" t="s">
        <v>199</v>
      </c>
      <c r="E769" s="279" t="s">
        <v>1</v>
      </c>
      <c r="F769" s="280" t="s">
        <v>1819</v>
      </c>
      <c r="G769" s="278"/>
      <c r="H769" s="281">
        <v>3.361</v>
      </c>
      <c r="I769" s="282"/>
      <c r="J769" s="278"/>
      <c r="K769" s="278"/>
      <c r="L769" s="283"/>
      <c r="M769" s="284"/>
      <c r="N769" s="285"/>
      <c r="O769" s="285"/>
      <c r="P769" s="285"/>
      <c r="Q769" s="285"/>
      <c r="R769" s="285"/>
      <c r="S769" s="285"/>
      <c r="T769" s="286"/>
      <c r="AT769" s="287" t="s">
        <v>199</v>
      </c>
      <c r="AU769" s="287" t="s">
        <v>85</v>
      </c>
      <c r="AV769" s="13" t="s">
        <v>85</v>
      </c>
      <c r="AW769" s="13" t="s">
        <v>31</v>
      </c>
      <c r="AX769" s="13" t="s">
        <v>76</v>
      </c>
      <c r="AY769" s="287" t="s">
        <v>190</v>
      </c>
    </row>
    <row r="770" spans="2:51" s="14" customFormat="1" ht="12">
      <c r="B770" s="288"/>
      <c r="C770" s="289"/>
      <c r="D770" s="268" t="s">
        <v>199</v>
      </c>
      <c r="E770" s="290" t="s">
        <v>1</v>
      </c>
      <c r="F770" s="291" t="s">
        <v>205</v>
      </c>
      <c r="G770" s="289"/>
      <c r="H770" s="292">
        <v>3.361</v>
      </c>
      <c r="I770" s="293"/>
      <c r="J770" s="289"/>
      <c r="K770" s="289"/>
      <c r="L770" s="294"/>
      <c r="M770" s="295"/>
      <c r="N770" s="296"/>
      <c r="O770" s="296"/>
      <c r="P770" s="296"/>
      <c r="Q770" s="296"/>
      <c r="R770" s="296"/>
      <c r="S770" s="296"/>
      <c r="T770" s="297"/>
      <c r="AT770" s="298" t="s">
        <v>199</v>
      </c>
      <c r="AU770" s="298" t="s">
        <v>85</v>
      </c>
      <c r="AV770" s="14" t="s">
        <v>197</v>
      </c>
      <c r="AW770" s="14" t="s">
        <v>31</v>
      </c>
      <c r="AX770" s="14" t="s">
        <v>83</v>
      </c>
      <c r="AY770" s="298" t="s">
        <v>190</v>
      </c>
    </row>
    <row r="771" spans="2:65" s="1" customFormat="1" ht="24" customHeight="1">
      <c r="B771" s="40"/>
      <c r="C771" s="254" t="s">
        <v>1820</v>
      </c>
      <c r="D771" s="254" t="s">
        <v>193</v>
      </c>
      <c r="E771" s="255" t="s">
        <v>1821</v>
      </c>
      <c r="F771" s="256" t="s">
        <v>1822</v>
      </c>
      <c r="G771" s="257" t="s">
        <v>196</v>
      </c>
      <c r="H771" s="258">
        <v>23.16</v>
      </c>
      <c r="I771" s="259"/>
      <c r="J771" s="260">
        <f>ROUND(I771*H771,2)</f>
        <v>0</v>
      </c>
      <c r="K771" s="256" t="s">
        <v>1</v>
      </c>
      <c r="L771" s="42"/>
      <c r="M771" s="261" t="s">
        <v>1</v>
      </c>
      <c r="N771" s="262" t="s">
        <v>41</v>
      </c>
      <c r="O771" s="88"/>
      <c r="P771" s="263">
        <f>O771*H771</f>
        <v>0</v>
      </c>
      <c r="Q771" s="263">
        <v>0</v>
      </c>
      <c r="R771" s="263">
        <f>Q771*H771</f>
        <v>0</v>
      </c>
      <c r="S771" s="263">
        <v>0</v>
      </c>
      <c r="T771" s="264">
        <f>S771*H771</f>
        <v>0</v>
      </c>
      <c r="AR771" s="265" t="s">
        <v>301</v>
      </c>
      <c r="AT771" s="265" t="s">
        <v>193</v>
      </c>
      <c r="AU771" s="265" t="s">
        <v>85</v>
      </c>
      <c r="AY771" s="17" t="s">
        <v>190</v>
      </c>
      <c r="BE771" s="149">
        <f>IF(N771="základní",J771,0)</f>
        <v>0</v>
      </c>
      <c r="BF771" s="149">
        <f>IF(N771="snížená",J771,0)</f>
        <v>0</v>
      </c>
      <c r="BG771" s="149">
        <f>IF(N771="zákl. přenesená",J771,0)</f>
        <v>0</v>
      </c>
      <c r="BH771" s="149">
        <f>IF(N771="sníž. přenesená",J771,0)</f>
        <v>0</v>
      </c>
      <c r="BI771" s="149">
        <f>IF(N771="nulová",J771,0)</f>
        <v>0</v>
      </c>
      <c r="BJ771" s="17" t="s">
        <v>83</v>
      </c>
      <c r="BK771" s="149">
        <f>ROUND(I771*H771,2)</f>
        <v>0</v>
      </c>
      <c r="BL771" s="17" t="s">
        <v>301</v>
      </c>
      <c r="BM771" s="265" t="s">
        <v>1823</v>
      </c>
    </row>
    <row r="772" spans="2:51" s="12" customFormat="1" ht="12">
      <c r="B772" s="266"/>
      <c r="C772" s="267"/>
      <c r="D772" s="268" t="s">
        <v>199</v>
      </c>
      <c r="E772" s="269" t="s">
        <v>1</v>
      </c>
      <c r="F772" s="270" t="s">
        <v>200</v>
      </c>
      <c r="G772" s="267"/>
      <c r="H772" s="269" t="s">
        <v>1</v>
      </c>
      <c r="I772" s="271"/>
      <c r="J772" s="267"/>
      <c r="K772" s="267"/>
      <c r="L772" s="272"/>
      <c r="M772" s="273"/>
      <c r="N772" s="274"/>
      <c r="O772" s="274"/>
      <c r="P772" s="274"/>
      <c r="Q772" s="274"/>
      <c r="R772" s="274"/>
      <c r="S772" s="274"/>
      <c r="T772" s="275"/>
      <c r="AT772" s="276" t="s">
        <v>199</v>
      </c>
      <c r="AU772" s="276" t="s">
        <v>85</v>
      </c>
      <c r="AV772" s="12" t="s">
        <v>83</v>
      </c>
      <c r="AW772" s="12" t="s">
        <v>31</v>
      </c>
      <c r="AX772" s="12" t="s">
        <v>76</v>
      </c>
      <c r="AY772" s="276" t="s">
        <v>190</v>
      </c>
    </row>
    <row r="773" spans="2:51" s="13" customFormat="1" ht="12">
      <c r="B773" s="277"/>
      <c r="C773" s="278"/>
      <c r="D773" s="268" t="s">
        <v>199</v>
      </c>
      <c r="E773" s="279" t="s">
        <v>1</v>
      </c>
      <c r="F773" s="280" t="s">
        <v>1824</v>
      </c>
      <c r="G773" s="278"/>
      <c r="H773" s="281">
        <v>19.975</v>
      </c>
      <c r="I773" s="282"/>
      <c r="J773" s="278"/>
      <c r="K773" s="278"/>
      <c r="L773" s="283"/>
      <c r="M773" s="284"/>
      <c r="N773" s="285"/>
      <c r="O773" s="285"/>
      <c r="P773" s="285"/>
      <c r="Q773" s="285"/>
      <c r="R773" s="285"/>
      <c r="S773" s="285"/>
      <c r="T773" s="286"/>
      <c r="AT773" s="287" t="s">
        <v>199</v>
      </c>
      <c r="AU773" s="287" t="s">
        <v>85</v>
      </c>
      <c r="AV773" s="13" t="s">
        <v>85</v>
      </c>
      <c r="AW773" s="13" t="s">
        <v>31</v>
      </c>
      <c r="AX773" s="13" t="s">
        <v>76</v>
      </c>
      <c r="AY773" s="287" t="s">
        <v>190</v>
      </c>
    </row>
    <row r="774" spans="2:51" s="13" customFormat="1" ht="12">
      <c r="B774" s="277"/>
      <c r="C774" s="278"/>
      <c r="D774" s="268" t="s">
        <v>199</v>
      </c>
      <c r="E774" s="279" t="s">
        <v>1</v>
      </c>
      <c r="F774" s="280" t="s">
        <v>1825</v>
      </c>
      <c r="G774" s="278"/>
      <c r="H774" s="281">
        <v>3.185</v>
      </c>
      <c r="I774" s="282"/>
      <c r="J774" s="278"/>
      <c r="K774" s="278"/>
      <c r="L774" s="283"/>
      <c r="M774" s="284"/>
      <c r="N774" s="285"/>
      <c r="O774" s="285"/>
      <c r="P774" s="285"/>
      <c r="Q774" s="285"/>
      <c r="R774" s="285"/>
      <c r="S774" s="285"/>
      <c r="T774" s="286"/>
      <c r="AT774" s="287" t="s">
        <v>199</v>
      </c>
      <c r="AU774" s="287" t="s">
        <v>85</v>
      </c>
      <c r="AV774" s="13" t="s">
        <v>85</v>
      </c>
      <c r="AW774" s="13" t="s">
        <v>31</v>
      </c>
      <c r="AX774" s="13" t="s">
        <v>76</v>
      </c>
      <c r="AY774" s="287" t="s">
        <v>190</v>
      </c>
    </row>
    <row r="775" spans="2:51" s="14" customFormat="1" ht="12">
      <c r="B775" s="288"/>
      <c r="C775" s="289"/>
      <c r="D775" s="268" t="s">
        <v>199</v>
      </c>
      <c r="E775" s="290" t="s">
        <v>1</v>
      </c>
      <c r="F775" s="291" t="s">
        <v>205</v>
      </c>
      <c r="G775" s="289"/>
      <c r="H775" s="292">
        <v>23.16</v>
      </c>
      <c r="I775" s="293"/>
      <c r="J775" s="289"/>
      <c r="K775" s="289"/>
      <c r="L775" s="294"/>
      <c r="M775" s="295"/>
      <c r="N775" s="296"/>
      <c r="O775" s="296"/>
      <c r="P775" s="296"/>
      <c r="Q775" s="296"/>
      <c r="R775" s="296"/>
      <c r="S775" s="296"/>
      <c r="T775" s="297"/>
      <c r="AT775" s="298" t="s">
        <v>199</v>
      </c>
      <c r="AU775" s="298" t="s">
        <v>85</v>
      </c>
      <c r="AV775" s="14" t="s">
        <v>197</v>
      </c>
      <c r="AW775" s="14" t="s">
        <v>31</v>
      </c>
      <c r="AX775" s="14" t="s">
        <v>83</v>
      </c>
      <c r="AY775" s="298" t="s">
        <v>190</v>
      </c>
    </row>
    <row r="776" spans="2:65" s="1" customFormat="1" ht="16.5" customHeight="1">
      <c r="B776" s="40"/>
      <c r="C776" s="299" t="s">
        <v>1826</v>
      </c>
      <c r="D776" s="299" t="s">
        <v>206</v>
      </c>
      <c r="E776" s="300" t="s">
        <v>1827</v>
      </c>
      <c r="F776" s="301" t="s">
        <v>1828</v>
      </c>
      <c r="G776" s="302" t="s">
        <v>196</v>
      </c>
      <c r="H776" s="303">
        <v>25.476</v>
      </c>
      <c r="I776" s="304"/>
      <c r="J776" s="305">
        <f>ROUND(I776*H776,2)</f>
        <v>0</v>
      </c>
      <c r="K776" s="301" t="s">
        <v>1</v>
      </c>
      <c r="L776" s="306"/>
      <c r="M776" s="307" t="s">
        <v>1</v>
      </c>
      <c r="N776" s="308" t="s">
        <v>41</v>
      </c>
      <c r="O776" s="88"/>
      <c r="P776" s="263">
        <f>O776*H776</f>
        <v>0</v>
      </c>
      <c r="Q776" s="263">
        <v>0</v>
      </c>
      <c r="R776" s="263">
        <f>Q776*H776</f>
        <v>0</v>
      </c>
      <c r="S776" s="263">
        <v>0</v>
      </c>
      <c r="T776" s="264">
        <f>S776*H776</f>
        <v>0</v>
      </c>
      <c r="AR776" s="265" t="s">
        <v>362</v>
      </c>
      <c r="AT776" s="265" t="s">
        <v>206</v>
      </c>
      <c r="AU776" s="265" t="s">
        <v>85</v>
      </c>
      <c r="AY776" s="17" t="s">
        <v>190</v>
      </c>
      <c r="BE776" s="149">
        <f>IF(N776="základní",J776,0)</f>
        <v>0</v>
      </c>
      <c r="BF776" s="149">
        <f>IF(N776="snížená",J776,0)</f>
        <v>0</v>
      </c>
      <c r="BG776" s="149">
        <f>IF(N776="zákl. přenesená",J776,0)</f>
        <v>0</v>
      </c>
      <c r="BH776" s="149">
        <f>IF(N776="sníž. přenesená",J776,0)</f>
        <v>0</v>
      </c>
      <c r="BI776" s="149">
        <f>IF(N776="nulová",J776,0)</f>
        <v>0</v>
      </c>
      <c r="BJ776" s="17" t="s">
        <v>83</v>
      </c>
      <c r="BK776" s="149">
        <f>ROUND(I776*H776,2)</f>
        <v>0</v>
      </c>
      <c r="BL776" s="17" t="s">
        <v>301</v>
      </c>
      <c r="BM776" s="265" t="s">
        <v>1829</v>
      </c>
    </row>
    <row r="777" spans="2:51" s="12" customFormat="1" ht="12">
      <c r="B777" s="266"/>
      <c r="C777" s="267"/>
      <c r="D777" s="268" t="s">
        <v>199</v>
      </c>
      <c r="E777" s="269" t="s">
        <v>1</v>
      </c>
      <c r="F777" s="270" t="s">
        <v>200</v>
      </c>
      <c r="G777" s="267"/>
      <c r="H777" s="269" t="s">
        <v>1</v>
      </c>
      <c r="I777" s="271"/>
      <c r="J777" s="267"/>
      <c r="K777" s="267"/>
      <c r="L777" s="272"/>
      <c r="M777" s="273"/>
      <c r="N777" s="274"/>
      <c r="O777" s="274"/>
      <c r="P777" s="274"/>
      <c r="Q777" s="274"/>
      <c r="R777" s="274"/>
      <c r="S777" s="274"/>
      <c r="T777" s="275"/>
      <c r="AT777" s="276" t="s">
        <v>199</v>
      </c>
      <c r="AU777" s="276" t="s">
        <v>85</v>
      </c>
      <c r="AV777" s="12" t="s">
        <v>83</v>
      </c>
      <c r="AW777" s="12" t="s">
        <v>31</v>
      </c>
      <c r="AX777" s="12" t="s">
        <v>76</v>
      </c>
      <c r="AY777" s="276" t="s">
        <v>190</v>
      </c>
    </row>
    <row r="778" spans="2:51" s="13" customFormat="1" ht="12">
      <c r="B778" s="277"/>
      <c r="C778" s="278"/>
      <c r="D778" s="268" t="s">
        <v>199</v>
      </c>
      <c r="E778" s="279" t="s">
        <v>1</v>
      </c>
      <c r="F778" s="280" t="s">
        <v>1824</v>
      </c>
      <c r="G778" s="278"/>
      <c r="H778" s="281">
        <v>19.975</v>
      </c>
      <c r="I778" s="282"/>
      <c r="J778" s="278"/>
      <c r="K778" s="278"/>
      <c r="L778" s="283"/>
      <c r="M778" s="284"/>
      <c r="N778" s="285"/>
      <c r="O778" s="285"/>
      <c r="P778" s="285"/>
      <c r="Q778" s="285"/>
      <c r="R778" s="285"/>
      <c r="S778" s="285"/>
      <c r="T778" s="286"/>
      <c r="AT778" s="287" t="s">
        <v>199</v>
      </c>
      <c r="AU778" s="287" t="s">
        <v>85</v>
      </c>
      <c r="AV778" s="13" t="s">
        <v>85</v>
      </c>
      <c r="AW778" s="13" t="s">
        <v>31</v>
      </c>
      <c r="AX778" s="13" t="s">
        <v>76</v>
      </c>
      <c r="AY778" s="287" t="s">
        <v>190</v>
      </c>
    </row>
    <row r="779" spans="2:51" s="13" customFormat="1" ht="12">
      <c r="B779" s="277"/>
      <c r="C779" s="278"/>
      <c r="D779" s="268" t="s">
        <v>199</v>
      </c>
      <c r="E779" s="279" t="s">
        <v>1</v>
      </c>
      <c r="F779" s="280" t="s">
        <v>1825</v>
      </c>
      <c r="G779" s="278"/>
      <c r="H779" s="281">
        <v>3.185</v>
      </c>
      <c r="I779" s="282"/>
      <c r="J779" s="278"/>
      <c r="K779" s="278"/>
      <c r="L779" s="283"/>
      <c r="M779" s="284"/>
      <c r="N779" s="285"/>
      <c r="O779" s="285"/>
      <c r="P779" s="285"/>
      <c r="Q779" s="285"/>
      <c r="R779" s="285"/>
      <c r="S779" s="285"/>
      <c r="T779" s="286"/>
      <c r="AT779" s="287" t="s">
        <v>199</v>
      </c>
      <c r="AU779" s="287" t="s">
        <v>85</v>
      </c>
      <c r="AV779" s="13" t="s">
        <v>85</v>
      </c>
      <c r="AW779" s="13" t="s">
        <v>31</v>
      </c>
      <c r="AX779" s="13" t="s">
        <v>76</v>
      </c>
      <c r="AY779" s="287" t="s">
        <v>190</v>
      </c>
    </row>
    <row r="780" spans="2:51" s="14" customFormat="1" ht="12">
      <c r="B780" s="288"/>
      <c r="C780" s="289"/>
      <c r="D780" s="268" t="s">
        <v>199</v>
      </c>
      <c r="E780" s="290" t="s">
        <v>1</v>
      </c>
      <c r="F780" s="291" t="s">
        <v>205</v>
      </c>
      <c r="G780" s="289"/>
      <c r="H780" s="292">
        <v>23.16</v>
      </c>
      <c r="I780" s="293"/>
      <c r="J780" s="289"/>
      <c r="K780" s="289"/>
      <c r="L780" s="294"/>
      <c r="M780" s="295"/>
      <c r="N780" s="296"/>
      <c r="O780" s="296"/>
      <c r="P780" s="296"/>
      <c r="Q780" s="296"/>
      <c r="R780" s="296"/>
      <c r="S780" s="296"/>
      <c r="T780" s="297"/>
      <c r="AT780" s="298" t="s">
        <v>199</v>
      </c>
      <c r="AU780" s="298" t="s">
        <v>85</v>
      </c>
      <c r="AV780" s="14" t="s">
        <v>197</v>
      </c>
      <c r="AW780" s="14" t="s">
        <v>31</v>
      </c>
      <c r="AX780" s="14" t="s">
        <v>76</v>
      </c>
      <c r="AY780" s="298" t="s">
        <v>190</v>
      </c>
    </row>
    <row r="781" spans="2:51" s="13" customFormat="1" ht="12">
      <c r="B781" s="277"/>
      <c r="C781" s="278"/>
      <c r="D781" s="268" t="s">
        <v>199</v>
      </c>
      <c r="E781" s="279" t="s">
        <v>1</v>
      </c>
      <c r="F781" s="280" t="s">
        <v>1830</v>
      </c>
      <c r="G781" s="278"/>
      <c r="H781" s="281">
        <v>25.476</v>
      </c>
      <c r="I781" s="282"/>
      <c r="J781" s="278"/>
      <c r="K781" s="278"/>
      <c r="L781" s="283"/>
      <c r="M781" s="284"/>
      <c r="N781" s="285"/>
      <c r="O781" s="285"/>
      <c r="P781" s="285"/>
      <c r="Q781" s="285"/>
      <c r="R781" s="285"/>
      <c r="S781" s="285"/>
      <c r="T781" s="286"/>
      <c r="AT781" s="287" t="s">
        <v>199</v>
      </c>
      <c r="AU781" s="287" t="s">
        <v>85</v>
      </c>
      <c r="AV781" s="13" t="s">
        <v>85</v>
      </c>
      <c r="AW781" s="13" t="s">
        <v>31</v>
      </c>
      <c r="AX781" s="13" t="s">
        <v>76</v>
      </c>
      <c r="AY781" s="287" t="s">
        <v>190</v>
      </c>
    </row>
    <row r="782" spans="2:51" s="14" customFormat="1" ht="12">
      <c r="B782" s="288"/>
      <c r="C782" s="289"/>
      <c r="D782" s="268" t="s">
        <v>199</v>
      </c>
      <c r="E782" s="290" t="s">
        <v>1</v>
      </c>
      <c r="F782" s="291" t="s">
        <v>205</v>
      </c>
      <c r="G782" s="289"/>
      <c r="H782" s="292">
        <v>25.476</v>
      </c>
      <c r="I782" s="293"/>
      <c r="J782" s="289"/>
      <c r="K782" s="289"/>
      <c r="L782" s="294"/>
      <c r="M782" s="295"/>
      <c r="N782" s="296"/>
      <c r="O782" s="296"/>
      <c r="P782" s="296"/>
      <c r="Q782" s="296"/>
      <c r="R782" s="296"/>
      <c r="S782" s="296"/>
      <c r="T782" s="297"/>
      <c r="AT782" s="298" t="s">
        <v>199</v>
      </c>
      <c r="AU782" s="298" t="s">
        <v>85</v>
      </c>
      <c r="AV782" s="14" t="s">
        <v>197</v>
      </c>
      <c r="AW782" s="14" t="s">
        <v>31</v>
      </c>
      <c r="AX782" s="14" t="s">
        <v>83</v>
      </c>
      <c r="AY782" s="298" t="s">
        <v>190</v>
      </c>
    </row>
    <row r="783" spans="2:65" s="1" customFormat="1" ht="24" customHeight="1">
      <c r="B783" s="40"/>
      <c r="C783" s="254" t="s">
        <v>1831</v>
      </c>
      <c r="D783" s="254" t="s">
        <v>193</v>
      </c>
      <c r="E783" s="255" t="s">
        <v>1832</v>
      </c>
      <c r="F783" s="256" t="s">
        <v>1833</v>
      </c>
      <c r="G783" s="257" t="s">
        <v>296</v>
      </c>
      <c r="H783" s="258">
        <v>2.617</v>
      </c>
      <c r="I783" s="259"/>
      <c r="J783" s="260">
        <f>ROUND(I783*H783,2)</f>
        <v>0</v>
      </c>
      <c r="K783" s="256" t="s">
        <v>1</v>
      </c>
      <c r="L783" s="42"/>
      <c r="M783" s="261" t="s">
        <v>1</v>
      </c>
      <c r="N783" s="262" t="s">
        <v>41</v>
      </c>
      <c r="O783" s="88"/>
      <c r="P783" s="263">
        <f>O783*H783</f>
        <v>0</v>
      </c>
      <c r="Q783" s="263">
        <v>0</v>
      </c>
      <c r="R783" s="263">
        <f>Q783*H783</f>
        <v>0</v>
      </c>
      <c r="S783" s="263">
        <v>0</v>
      </c>
      <c r="T783" s="264">
        <f>S783*H783</f>
        <v>0</v>
      </c>
      <c r="AR783" s="265" t="s">
        <v>301</v>
      </c>
      <c r="AT783" s="265" t="s">
        <v>193</v>
      </c>
      <c r="AU783" s="265" t="s">
        <v>85</v>
      </c>
      <c r="AY783" s="17" t="s">
        <v>190</v>
      </c>
      <c r="BE783" s="149">
        <f>IF(N783="základní",J783,0)</f>
        <v>0</v>
      </c>
      <c r="BF783" s="149">
        <f>IF(N783="snížená",J783,0)</f>
        <v>0</v>
      </c>
      <c r="BG783" s="149">
        <f>IF(N783="zákl. přenesená",J783,0)</f>
        <v>0</v>
      </c>
      <c r="BH783" s="149">
        <f>IF(N783="sníž. přenesená",J783,0)</f>
        <v>0</v>
      </c>
      <c r="BI783" s="149">
        <f>IF(N783="nulová",J783,0)</f>
        <v>0</v>
      </c>
      <c r="BJ783" s="17" t="s">
        <v>83</v>
      </c>
      <c r="BK783" s="149">
        <f>ROUND(I783*H783,2)</f>
        <v>0</v>
      </c>
      <c r="BL783" s="17" t="s">
        <v>301</v>
      </c>
      <c r="BM783" s="265" t="s">
        <v>1834</v>
      </c>
    </row>
    <row r="784" spans="2:63" s="11" customFormat="1" ht="22.8" customHeight="1">
      <c r="B784" s="238"/>
      <c r="C784" s="239"/>
      <c r="D784" s="240" t="s">
        <v>75</v>
      </c>
      <c r="E784" s="252" t="s">
        <v>1083</v>
      </c>
      <c r="F784" s="252" t="s">
        <v>1084</v>
      </c>
      <c r="G784" s="239"/>
      <c r="H784" s="239"/>
      <c r="I784" s="242"/>
      <c r="J784" s="253">
        <f>BK784</f>
        <v>0</v>
      </c>
      <c r="K784" s="239"/>
      <c r="L784" s="244"/>
      <c r="M784" s="245"/>
      <c r="N784" s="246"/>
      <c r="O784" s="246"/>
      <c r="P784" s="247">
        <f>SUM(P785:P845)</f>
        <v>0</v>
      </c>
      <c r="Q784" s="246"/>
      <c r="R784" s="247">
        <f>SUM(R785:R845)</f>
        <v>0</v>
      </c>
      <c r="S784" s="246"/>
      <c r="T784" s="248">
        <f>SUM(T785:T845)</f>
        <v>0</v>
      </c>
      <c r="AR784" s="249" t="s">
        <v>85</v>
      </c>
      <c r="AT784" s="250" t="s">
        <v>75</v>
      </c>
      <c r="AU784" s="250" t="s">
        <v>83</v>
      </c>
      <c r="AY784" s="249" t="s">
        <v>190</v>
      </c>
      <c r="BK784" s="251">
        <f>SUM(BK785:BK845)</f>
        <v>0</v>
      </c>
    </row>
    <row r="785" spans="2:65" s="1" customFormat="1" ht="24" customHeight="1">
      <c r="B785" s="40"/>
      <c r="C785" s="254" t="s">
        <v>1835</v>
      </c>
      <c r="D785" s="254" t="s">
        <v>193</v>
      </c>
      <c r="E785" s="255" t="s">
        <v>1836</v>
      </c>
      <c r="F785" s="256" t="s">
        <v>1837</v>
      </c>
      <c r="G785" s="257" t="s">
        <v>196</v>
      </c>
      <c r="H785" s="258">
        <v>279.008</v>
      </c>
      <c r="I785" s="259"/>
      <c r="J785" s="260">
        <f>ROUND(I785*H785,2)</f>
        <v>0</v>
      </c>
      <c r="K785" s="256" t="s">
        <v>1</v>
      </c>
      <c r="L785" s="42"/>
      <c r="M785" s="261" t="s">
        <v>1</v>
      </c>
      <c r="N785" s="262" t="s">
        <v>41</v>
      </c>
      <c r="O785" s="88"/>
      <c r="P785" s="263">
        <f>O785*H785</f>
        <v>0</v>
      </c>
      <c r="Q785" s="263">
        <v>0</v>
      </c>
      <c r="R785" s="263">
        <f>Q785*H785</f>
        <v>0</v>
      </c>
      <c r="S785" s="263">
        <v>0</v>
      </c>
      <c r="T785" s="264">
        <f>S785*H785</f>
        <v>0</v>
      </c>
      <c r="AR785" s="265" t="s">
        <v>301</v>
      </c>
      <c r="AT785" s="265" t="s">
        <v>193</v>
      </c>
      <c r="AU785" s="265" t="s">
        <v>85</v>
      </c>
      <c r="AY785" s="17" t="s">
        <v>190</v>
      </c>
      <c r="BE785" s="149">
        <f>IF(N785="základní",J785,0)</f>
        <v>0</v>
      </c>
      <c r="BF785" s="149">
        <f>IF(N785="snížená",J785,0)</f>
        <v>0</v>
      </c>
      <c r="BG785" s="149">
        <f>IF(N785="zákl. přenesená",J785,0)</f>
        <v>0</v>
      </c>
      <c r="BH785" s="149">
        <f>IF(N785="sníž. přenesená",J785,0)</f>
        <v>0</v>
      </c>
      <c r="BI785" s="149">
        <f>IF(N785="nulová",J785,0)</f>
        <v>0</v>
      </c>
      <c r="BJ785" s="17" t="s">
        <v>83</v>
      </c>
      <c r="BK785" s="149">
        <f>ROUND(I785*H785,2)</f>
        <v>0</v>
      </c>
      <c r="BL785" s="17" t="s">
        <v>301</v>
      </c>
      <c r="BM785" s="265" t="s">
        <v>1838</v>
      </c>
    </row>
    <row r="786" spans="2:51" s="12" customFormat="1" ht="12">
      <c r="B786" s="266"/>
      <c r="C786" s="267"/>
      <c r="D786" s="268" t="s">
        <v>199</v>
      </c>
      <c r="E786" s="269" t="s">
        <v>1</v>
      </c>
      <c r="F786" s="270" t="s">
        <v>1839</v>
      </c>
      <c r="G786" s="267"/>
      <c r="H786" s="269" t="s">
        <v>1</v>
      </c>
      <c r="I786" s="271"/>
      <c r="J786" s="267"/>
      <c r="K786" s="267"/>
      <c r="L786" s="272"/>
      <c r="M786" s="273"/>
      <c r="N786" s="274"/>
      <c r="O786" s="274"/>
      <c r="P786" s="274"/>
      <c r="Q786" s="274"/>
      <c r="R786" s="274"/>
      <c r="S786" s="274"/>
      <c r="T786" s="275"/>
      <c r="AT786" s="276" t="s">
        <v>199</v>
      </c>
      <c r="AU786" s="276" t="s">
        <v>85</v>
      </c>
      <c r="AV786" s="12" t="s">
        <v>83</v>
      </c>
      <c r="AW786" s="12" t="s">
        <v>31</v>
      </c>
      <c r="AX786" s="12" t="s">
        <v>76</v>
      </c>
      <c r="AY786" s="276" t="s">
        <v>190</v>
      </c>
    </row>
    <row r="787" spans="2:51" s="13" customFormat="1" ht="12">
      <c r="B787" s="277"/>
      <c r="C787" s="278"/>
      <c r="D787" s="268" t="s">
        <v>199</v>
      </c>
      <c r="E787" s="279" t="s">
        <v>1</v>
      </c>
      <c r="F787" s="280" t="s">
        <v>1840</v>
      </c>
      <c r="G787" s="278"/>
      <c r="H787" s="281">
        <v>17.088</v>
      </c>
      <c r="I787" s="282"/>
      <c r="J787" s="278"/>
      <c r="K787" s="278"/>
      <c r="L787" s="283"/>
      <c r="M787" s="284"/>
      <c r="N787" s="285"/>
      <c r="O787" s="285"/>
      <c r="P787" s="285"/>
      <c r="Q787" s="285"/>
      <c r="R787" s="285"/>
      <c r="S787" s="285"/>
      <c r="T787" s="286"/>
      <c r="AT787" s="287" t="s">
        <v>199</v>
      </c>
      <c r="AU787" s="287" t="s">
        <v>85</v>
      </c>
      <c r="AV787" s="13" t="s">
        <v>85</v>
      </c>
      <c r="AW787" s="13" t="s">
        <v>31</v>
      </c>
      <c r="AX787" s="13" t="s">
        <v>76</v>
      </c>
      <c r="AY787" s="287" t="s">
        <v>190</v>
      </c>
    </row>
    <row r="788" spans="2:51" s="12" customFormat="1" ht="12">
      <c r="B788" s="266"/>
      <c r="C788" s="267"/>
      <c r="D788" s="268" t="s">
        <v>199</v>
      </c>
      <c r="E788" s="269" t="s">
        <v>1</v>
      </c>
      <c r="F788" s="270" t="s">
        <v>1841</v>
      </c>
      <c r="G788" s="267"/>
      <c r="H788" s="269" t="s">
        <v>1</v>
      </c>
      <c r="I788" s="271"/>
      <c r="J788" s="267"/>
      <c r="K788" s="267"/>
      <c r="L788" s="272"/>
      <c r="M788" s="273"/>
      <c r="N788" s="274"/>
      <c r="O788" s="274"/>
      <c r="P788" s="274"/>
      <c r="Q788" s="274"/>
      <c r="R788" s="274"/>
      <c r="S788" s="274"/>
      <c r="T788" s="275"/>
      <c r="AT788" s="276" t="s">
        <v>199</v>
      </c>
      <c r="AU788" s="276" t="s">
        <v>85</v>
      </c>
      <c r="AV788" s="12" t="s">
        <v>83</v>
      </c>
      <c r="AW788" s="12" t="s">
        <v>31</v>
      </c>
      <c r="AX788" s="12" t="s">
        <v>76</v>
      </c>
      <c r="AY788" s="276" t="s">
        <v>190</v>
      </c>
    </row>
    <row r="789" spans="2:51" s="12" customFormat="1" ht="12">
      <c r="B789" s="266"/>
      <c r="C789" s="267"/>
      <c r="D789" s="268" t="s">
        <v>199</v>
      </c>
      <c r="E789" s="269" t="s">
        <v>1</v>
      </c>
      <c r="F789" s="270" t="s">
        <v>1425</v>
      </c>
      <c r="G789" s="267"/>
      <c r="H789" s="269" t="s">
        <v>1</v>
      </c>
      <c r="I789" s="271"/>
      <c r="J789" s="267"/>
      <c r="K789" s="267"/>
      <c r="L789" s="272"/>
      <c r="M789" s="273"/>
      <c r="N789" s="274"/>
      <c r="O789" s="274"/>
      <c r="P789" s="274"/>
      <c r="Q789" s="274"/>
      <c r="R789" s="274"/>
      <c r="S789" s="274"/>
      <c r="T789" s="275"/>
      <c r="AT789" s="276" t="s">
        <v>199</v>
      </c>
      <c r="AU789" s="276" t="s">
        <v>85</v>
      </c>
      <c r="AV789" s="12" t="s">
        <v>83</v>
      </c>
      <c r="AW789" s="12" t="s">
        <v>31</v>
      </c>
      <c r="AX789" s="12" t="s">
        <v>76</v>
      </c>
      <c r="AY789" s="276" t="s">
        <v>190</v>
      </c>
    </row>
    <row r="790" spans="2:51" s="12" customFormat="1" ht="12">
      <c r="B790" s="266"/>
      <c r="C790" s="267"/>
      <c r="D790" s="268" t="s">
        <v>199</v>
      </c>
      <c r="E790" s="269" t="s">
        <v>1</v>
      </c>
      <c r="F790" s="270" t="s">
        <v>1426</v>
      </c>
      <c r="G790" s="267"/>
      <c r="H790" s="269" t="s">
        <v>1</v>
      </c>
      <c r="I790" s="271"/>
      <c r="J790" s="267"/>
      <c r="K790" s="267"/>
      <c r="L790" s="272"/>
      <c r="M790" s="273"/>
      <c r="N790" s="274"/>
      <c r="O790" s="274"/>
      <c r="P790" s="274"/>
      <c r="Q790" s="274"/>
      <c r="R790" s="274"/>
      <c r="S790" s="274"/>
      <c r="T790" s="275"/>
      <c r="AT790" s="276" t="s">
        <v>199</v>
      </c>
      <c r="AU790" s="276" t="s">
        <v>85</v>
      </c>
      <c r="AV790" s="12" t="s">
        <v>83</v>
      </c>
      <c r="AW790" s="12" t="s">
        <v>31</v>
      </c>
      <c r="AX790" s="12" t="s">
        <v>76</v>
      </c>
      <c r="AY790" s="276" t="s">
        <v>190</v>
      </c>
    </row>
    <row r="791" spans="2:51" s="13" customFormat="1" ht="12">
      <c r="B791" s="277"/>
      <c r="C791" s="278"/>
      <c r="D791" s="268" t="s">
        <v>199</v>
      </c>
      <c r="E791" s="279" t="s">
        <v>1</v>
      </c>
      <c r="F791" s="280" t="s">
        <v>1842</v>
      </c>
      <c r="G791" s="278"/>
      <c r="H791" s="281">
        <v>4.4</v>
      </c>
      <c r="I791" s="282"/>
      <c r="J791" s="278"/>
      <c r="K791" s="278"/>
      <c r="L791" s="283"/>
      <c r="M791" s="284"/>
      <c r="N791" s="285"/>
      <c r="O791" s="285"/>
      <c r="P791" s="285"/>
      <c r="Q791" s="285"/>
      <c r="R791" s="285"/>
      <c r="S791" s="285"/>
      <c r="T791" s="286"/>
      <c r="AT791" s="287" t="s">
        <v>199</v>
      </c>
      <c r="AU791" s="287" t="s">
        <v>85</v>
      </c>
      <c r="AV791" s="13" t="s">
        <v>85</v>
      </c>
      <c r="AW791" s="13" t="s">
        <v>31</v>
      </c>
      <c r="AX791" s="13" t="s">
        <v>76</v>
      </c>
      <c r="AY791" s="287" t="s">
        <v>190</v>
      </c>
    </row>
    <row r="792" spans="2:51" s="13" customFormat="1" ht="12">
      <c r="B792" s="277"/>
      <c r="C792" s="278"/>
      <c r="D792" s="268" t="s">
        <v>199</v>
      </c>
      <c r="E792" s="279" t="s">
        <v>1</v>
      </c>
      <c r="F792" s="280" t="s">
        <v>1843</v>
      </c>
      <c r="G792" s="278"/>
      <c r="H792" s="281">
        <v>3.96</v>
      </c>
      <c r="I792" s="282"/>
      <c r="J792" s="278"/>
      <c r="K792" s="278"/>
      <c r="L792" s="283"/>
      <c r="M792" s="284"/>
      <c r="N792" s="285"/>
      <c r="O792" s="285"/>
      <c r="P792" s="285"/>
      <c r="Q792" s="285"/>
      <c r="R792" s="285"/>
      <c r="S792" s="285"/>
      <c r="T792" s="286"/>
      <c r="AT792" s="287" t="s">
        <v>199</v>
      </c>
      <c r="AU792" s="287" t="s">
        <v>85</v>
      </c>
      <c r="AV792" s="13" t="s">
        <v>85</v>
      </c>
      <c r="AW792" s="13" t="s">
        <v>31</v>
      </c>
      <c r="AX792" s="13" t="s">
        <v>76</v>
      </c>
      <c r="AY792" s="287" t="s">
        <v>190</v>
      </c>
    </row>
    <row r="793" spans="2:51" s="13" customFormat="1" ht="12">
      <c r="B793" s="277"/>
      <c r="C793" s="278"/>
      <c r="D793" s="268" t="s">
        <v>199</v>
      </c>
      <c r="E793" s="279" t="s">
        <v>1</v>
      </c>
      <c r="F793" s="280" t="s">
        <v>1844</v>
      </c>
      <c r="G793" s="278"/>
      <c r="H793" s="281">
        <v>9.504</v>
      </c>
      <c r="I793" s="282"/>
      <c r="J793" s="278"/>
      <c r="K793" s="278"/>
      <c r="L793" s="283"/>
      <c r="M793" s="284"/>
      <c r="N793" s="285"/>
      <c r="O793" s="285"/>
      <c r="P793" s="285"/>
      <c r="Q793" s="285"/>
      <c r="R793" s="285"/>
      <c r="S793" s="285"/>
      <c r="T793" s="286"/>
      <c r="AT793" s="287" t="s">
        <v>199</v>
      </c>
      <c r="AU793" s="287" t="s">
        <v>85</v>
      </c>
      <c r="AV793" s="13" t="s">
        <v>85</v>
      </c>
      <c r="AW793" s="13" t="s">
        <v>31</v>
      </c>
      <c r="AX793" s="13" t="s">
        <v>76</v>
      </c>
      <c r="AY793" s="287" t="s">
        <v>190</v>
      </c>
    </row>
    <row r="794" spans="2:51" s="15" customFormat="1" ht="12">
      <c r="B794" s="309"/>
      <c r="C794" s="310"/>
      <c r="D794" s="268" t="s">
        <v>199</v>
      </c>
      <c r="E794" s="311" t="s">
        <v>1</v>
      </c>
      <c r="F794" s="312" t="s">
        <v>247</v>
      </c>
      <c r="G794" s="310"/>
      <c r="H794" s="313">
        <v>34.952</v>
      </c>
      <c r="I794" s="314"/>
      <c r="J794" s="310"/>
      <c r="K794" s="310"/>
      <c r="L794" s="315"/>
      <c r="M794" s="316"/>
      <c r="N794" s="317"/>
      <c r="O794" s="317"/>
      <c r="P794" s="317"/>
      <c r="Q794" s="317"/>
      <c r="R794" s="317"/>
      <c r="S794" s="317"/>
      <c r="T794" s="318"/>
      <c r="AT794" s="319" t="s">
        <v>199</v>
      </c>
      <c r="AU794" s="319" t="s">
        <v>85</v>
      </c>
      <c r="AV794" s="15" t="s">
        <v>120</v>
      </c>
      <c r="AW794" s="15" t="s">
        <v>31</v>
      </c>
      <c r="AX794" s="15" t="s">
        <v>76</v>
      </c>
      <c r="AY794" s="319" t="s">
        <v>190</v>
      </c>
    </row>
    <row r="795" spans="2:51" s="12" customFormat="1" ht="12">
      <c r="B795" s="266"/>
      <c r="C795" s="267"/>
      <c r="D795" s="268" t="s">
        <v>199</v>
      </c>
      <c r="E795" s="269" t="s">
        <v>1</v>
      </c>
      <c r="F795" s="270" t="s">
        <v>200</v>
      </c>
      <c r="G795" s="267"/>
      <c r="H795" s="269" t="s">
        <v>1</v>
      </c>
      <c r="I795" s="271"/>
      <c r="J795" s="267"/>
      <c r="K795" s="267"/>
      <c r="L795" s="272"/>
      <c r="M795" s="273"/>
      <c r="N795" s="274"/>
      <c r="O795" s="274"/>
      <c r="P795" s="274"/>
      <c r="Q795" s="274"/>
      <c r="R795" s="274"/>
      <c r="S795" s="274"/>
      <c r="T795" s="275"/>
      <c r="AT795" s="276" t="s">
        <v>199</v>
      </c>
      <c r="AU795" s="276" t="s">
        <v>85</v>
      </c>
      <c r="AV795" s="12" t="s">
        <v>83</v>
      </c>
      <c r="AW795" s="12" t="s">
        <v>31</v>
      </c>
      <c r="AX795" s="12" t="s">
        <v>76</v>
      </c>
      <c r="AY795" s="276" t="s">
        <v>190</v>
      </c>
    </row>
    <row r="796" spans="2:51" s="12" customFormat="1" ht="12">
      <c r="B796" s="266"/>
      <c r="C796" s="267"/>
      <c r="D796" s="268" t="s">
        <v>199</v>
      </c>
      <c r="E796" s="269" t="s">
        <v>1</v>
      </c>
      <c r="F796" s="270" t="s">
        <v>1434</v>
      </c>
      <c r="G796" s="267"/>
      <c r="H796" s="269" t="s">
        <v>1</v>
      </c>
      <c r="I796" s="271"/>
      <c r="J796" s="267"/>
      <c r="K796" s="267"/>
      <c r="L796" s="272"/>
      <c r="M796" s="273"/>
      <c r="N796" s="274"/>
      <c r="O796" s="274"/>
      <c r="P796" s="274"/>
      <c r="Q796" s="274"/>
      <c r="R796" s="274"/>
      <c r="S796" s="274"/>
      <c r="T796" s="275"/>
      <c r="AT796" s="276" t="s">
        <v>199</v>
      </c>
      <c r="AU796" s="276" t="s">
        <v>85</v>
      </c>
      <c r="AV796" s="12" t="s">
        <v>83</v>
      </c>
      <c r="AW796" s="12" t="s">
        <v>31</v>
      </c>
      <c r="AX796" s="12" t="s">
        <v>76</v>
      </c>
      <c r="AY796" s="276" t="s">
        <v>190</v>
      </c>
    </row>
    <row r="797" spans="2:51" s="13" customFormat="1" ht="12">
      <c r="B797" s="277"/>
      <c r="C797" s="278"/>
      <c r="D797" s="268" t="s">
        <v>199</v>
      </c>
      <c r="E797" s="279" t="s">
        <v>1</v>
      </c>
      <c r="F797" s="280" t="s">
        <v>1845</v>
      </c>
      <c r="G797" s="278"/>
      <c r="H797" s="281">
        <v>43.344</v>
      </c>
      <c r="I797" s="282"/>
      <c r="J797" s="278"/>
      <c r="K797" s="278"/>
      <c r="L797" s="283"/>
      <c r="M797" s="284"/>
      <c r="N797" s="285"/>
      <c r="O797" s="285"/>
      <c r="P797" s="285"/>
      <c r="Q797" s="285"/>
      <c r="R797" s="285"/>
      <c r="S797" s="285"/>
      <c r="T797" s="286"/>
      <c r="AT797" s="287" t="s">
        <v>199</v>
      </c>
      <c r="AU797" s="287" t="s">
        <v>85</v>
      </c>
      <c r="AV797" s="13" t="s">
        <v>85</v>
      </c>
      <c r="AW797" s="13" t="s">
        <v>31</v>
      </c>
      <c r="AX797" s="13" t="s">
        <v>76</v>
      </c>
      <c r="AY797" s="287" t="s">
        <v>190</v>
      </c>
    </row>
    <row r="798" spans="2:51" s="13" customFormat="1" ht="12">
      <c r="B798" s="277"/>
      <c r="C798" s="278"/>
      <c r="D798" s="268" t="s">
        <v>199</v>
      </c>
      <c r="E798" s="279" t="s">
        <v>1</v>
      </c>
      <c r="F798" s="280" t="s">
        <v>1846</v>
      </c>
      <c r="G798" s="278"/>
      <c r="H798" s="281">
        <v>2.784</v>
      </c>
      <c r="I798" s="282"/>
      <c r="J798" s="278"/>
      <c r="K798" s="278"/>
      <c r="L798" s="283"/>
      <c r="M798" s="284"/>
      <c r="N798" s="285"/>
      <c r="O798" s="285"/>
      <c r="P798" s="285"/>
      <c r="Q798" s="285"/>
      <c r="R798" s="285"/>
      <c r="S798" s="285"/>
      <c r="T798" s="286"/>
      <c r="AT798" s="287" t="s">
        <v>199</v>
      </c>
      <c r="AU798" s="287" t="s">
        <v>85</v>
      </c>
      <c r="AV798" s="13" t="s">
        <v>85</v>
      </c>
      <c r="AW798" s="13" t="s">
        <v>31</v>
      </c>
      <c r="AX798" s="13" t="s">
        <v>76</v>
      </c>
      <c r="AY798" s="287" t="s">
        <v>190</v>
      </c>
    </row>
    <row r="799" spans="2:51" s="13" customFormat="1" ht="12">
      <c r="B799" s="277"/>
      <c r="C799" s="278"/>
      <c r="D799" s="268" t="s">
        <v>199</v>
      </c>
      <c r="E799" s="279" t="s">
        <v>1</v>
      </c>
      <c r="F799" s="280" t="s">
        <v>1847</v>
      </c>
      <c r="G799" s="278"/>
      <c r="H799" s="281">
        <v>5.664</v>
      </c>
      <c r="I799" s="282"/>
      <c r="J799" s="278"/>
      <c r="K799" s="278"/>
      <c r="L799" s="283"/>
      <c r="M799" s="284"/>
      <c r="N799" s="285"/>
      <c r="O799" s="285"/>
      <c r="P799" s="285"/>
      <c r="Q799" s="285"/>
      <c r="R799" s="285"/>
      <c r="S799" s="285"/>
      <c r="T799" s="286"/>
      <c r="AT799" s="287" t="s">
        <v>199</v>
      </c>
      <c r="AU799" s="287" t="s">
        <v>85</v>
      </c>
      <c r="AV799" s="13" t="s">
        <v>85</v>
      </c>
      <c r="AW799" s="13" t="s">
        <v>31</v>
      </c>
      <c r="AX799" s="13" t="s">
        <v>76</v>
      </c>
      <c r="AY799" s="287" t="s">
        <v>190</v>
      </c>
    </row>
    <row r="800" spans="2:51" s="13" customFormat="1" ht="12">
      <c r="B800" s="277"/>
      <c r="C800" s="278"/>
      <c r="D800" s="268" t="s">
        <v>199</v>
      </c>
      <c r="E800" s="279" t="s">
        <v>1</v>
      </c>
      <c r="F800" s="280" t="s">
        <v>1848</v>
      </c>
      <c r="G800" s="278"/>
      <c r="H800" s="281">
        <v>6.336</v>
      </c>
      <c r="I800" s="282"/>
      <c r="J800" s="278"/>
      <c r="K800" s="278"/>
      <c r="L800" s="283"/>
      <c r="M800" s="284"/>
      <c r="N800" s="285"/>
      <c r="O800" s="285"/>
      <c r="P800" s="285"/>
      <c r="Q800" s="285"/>
      <c r="R800" s="285"/>
      <c r="S800" s="285"/>
      <c r="T800" s="286"/>
      <c r="AT800" s="287" t="s">
        <v>199</v>
      </c>
      <c r="AU800" s="287" t="s">
        <v>85</v>
      </c>
      <c r="AV800" s="13" t="s">
        <v>85</v>
      </c>
      <c r="AW800" s="13" t="s">
        <v>31</v>
      </c>
      <c r="AX800" s="13" t="s">
        <v>76</v>
      </c>
      <c r="AY800" s="287" t="s">
        <v>190</v>
      </c>
    </row>
    <row r="801" spans="2:51" s="13" customFormat="1" ht="12">
      <c r="B801" s="277"/>
      <c r="C801" s="278"/>
      <c r="D801" s="268" t="s">
        <v>199</v>
      </c>
      <c r="E801" s="279" t="s">
        <v>1</v>
      </c>
      <c r="F801" s="280" t="s">
        <v>1849</v>
      </c>
      <c r="G801" s="278"/>
      <c r="H801" s="281">
        <v>2.544</v>
      </c>
      <c r="I801" s="282"/>
      <c r="J801" s="278"/>
      <c r="K801" s="278"/>
      <c r="L801" s="283"/>
      <c r="M801" s="284"/>
      <c r="N801" s="285"/>
      <c r="O801" s="285"/>
      <c r="P801" s="285"/>
      <c r="Q801" s="285"/>
      <c r="R801" s="285"/>
      <c r="S801" s="285"/>
      <c r="T801" s="286"/>
      <c r="AT801" s="287" t="s">
        <v>199</v>
      </c>
      <c r="AU801" s="287" t="s">
        <v>85</v>
      </c>
      <c r="AV801" s="13" t="s">
        <v>85</v>
      </c>
      <c r="AW801" s="13" t="s">
        <v>31</v>
      </c>
      <c r="AX801" s="13" t="s">
        <v>76</v>
      </c>
      <c r="AY801" s="287" t="s">
        <v>190</v>
      </c>
    </row>
    <row r="802" spans="2:51" s="12" customFormat="1" ht="12">
      <c r="B802" s="266"/>
      <c r="C802" s="267"/>
      <c r="D802" s="268" t="s">
        <v>199</v>
      </c>
      <c r="E802" s="269" t="s">
        <v>1</v>
      </c>
      <c r="F802" s="270" t="s">
        <v>1440</v>
      </c>
      <c r="G802" s="267"/>
      <c r="H802" s="269" t="s">
        <v>1</v>
      </c>
      <c r="I802" s="271"/>
      <c r="J802" s="267"/>
      <c r="K802" s="267"/>
      <c r="L802" s="272"/>
      <c r="M802" s="273"/>
      <c r="N802" s="274"/>
      <c r="O802" s="274"/>
      <c r="P802" s="274"/>
      <c r="Q802" s="274"/>
      <c r="R802" s="274"/>
      <c r="S802" s="274"/>
      <c r="T802" s="275"/>
      <c r="AT802" s="276" t="s">
        <v>199</v>
      </c>
      <c r="AU802" s="276" t="s">
        <v>85</v>
      </c>
      <c r="AV802" s="12" t="s">
        <v>83</v>
      </c>
      <c r="AW802" s="12" t="s">
        <v>31</v>
      </c>
      <c r="AX802" s="12" t="s">
        <v>76</v>
      </c>
      <c r="AY802" s="276" t="s">
        <v>190</v>
      </c>
    </row>
    <row r="803" spans="2:51" s="13" customFormat="1" ht="12">
      <c r="B803" s="277"/>
      <c r="C803" s="278"/>
      <c r="D803" s="268" t="s">
        <v>199</v>
      </c>
      <c r="E803" s="279" t="s">
        <v>1</v>
      </c>
      <c r="F803" s="280" t="s">
        <v>1850</v>
      </c>
      <c r="G803" s="278"/>
      <c r="H803" s="281">
        <v>5.184</v>
      </c>
      <c r="I803" s="282"/>
      <c r="J803" s="278"/>
      <c r="K803" s="278"/>
      <c r="L803" s="283"/>
      <c r="M803" s="284"/>
      <c r="N803" s="285"/>
      <c r="O803" s="285"/>
      <c r="P803" s="285"/>
      <c r="Q803" s="285"/>
      <c r="R803" s="285"/>
      <c r="S803" s="285"/>
      <c r="T803" s="286"/>
      <c r="AT803" s="287" t="s">
        <v>199</v>
      </c>
      <c r="AU803" s="287" t="s">
        <v>85</v>
      </c>
      <c r="AV803" s="13" t="s">
        <v>85</v>
      </c>
      <c r="AW803" s="13" t="s">
        <v>31</v>
      </c>
      <c r="AX803" s="13" t="s">
        <v>76</v>
      </c>
      <c r="AY803" s="287" t="s">
        <v>190</v>
      </c>
    </row>
    <row r="804" spans="2:51" s="15" customFormat="1" ht="12">
      <c r="B804" s="309"/>
      <c r="C804" s="310"/>
      <c r="D804" s="268" t="s">
        <v>199</v>
      </c>
      <c r="E804" s="311" t="s">
        <v>1</v>
      </c>
      <c r="F804" s="312" t="s">
        <v>247</v>
      </c>
      <c r="G804" s="310"/>
      <c r="H804" s="313">
        <v>65.856</v>
      </c>
      <c r="I804" s="314"/>
      <c r="J804" s="310"/>
      <c r="K804" s="310"/>
      <c r="L804" s="315"/>
      <c r="M804" s="316"/>
      <c r="N804" s="317"/>
      <c r="O804" s="317"/>
      <c r="P804" s="317"/>
      <c r="Q804" s="317"/>
      <c r="R804" s="317"/>
      <c r="S804" s="317"/>
      <c r="T804" s="318"/>
      <c r="AT804" s="319" t="s">
        <v>199</v>
      </c>
      <c r="AU804" s="319" t="s">
        <v>85</v>
      </c>
      <c r="AV804" s="15" t="s">
        <v>120</v>
      </c>
      <c r="AW804" s="15" t="s">
        <v>31</v>
      </c>
      <c r="AX804" s="15" t="s">
        <v>76</v>
      </c>
      <c r="AY804" s="319" t="s">
        <v>190</v>
      </c>
    </row>
    <row r="805" spans="2:51" s="12" customFormat="1" ht="12">
      <c r="B805" s="266"/>
      <c r="C805" s="267"/>
      <c r="D805" s="268" t="s">
        <v>199</v>
      </c>
      <c r="E805" s="269" t="s">
        <v>1</v>
      </c>
      <c r="F805" s="270" t="s">
        <v>1442</v>
      </c>
      <c r="G805" s="267"/>
      <c r="H805" s="269" t="s">
        <v>1</v>
      </c>
      <c r="I805" s="271"/>
      <c r="J805" s="267"/>
      <c r="K805" s="267"/>
      <c r="L805" s="272"/>
      <c r="M805" s="273"/>
      <c r="N805" s="274"/>
      <c r="O805" s="274"/>
      <c r="P805" s="274"/>
      <c r="Q805" s="274"/>
      <c r="R805" s="274"/>
      <c r="S805" s="274"/>
      <c r="T805" s="275"/>
      <c r="AT805" s="276" t="s">
        <v>199</v>
      </c>
      <c r="AU805" s="276" t="s">
        <v>85</v>
      </c>
      <c r="AV805" s="12" t="s">
        <v>83</v>
      </c>
      <c r="AW805" s="12" t="s">
        <v>31</v>
      </c>
      <c r="AX805" s="12" t="s">
        <v>76</v>
      </c>
      <c r="AY805" s="276" t="s">
        <v>190</v>
      </c>
    </row>
    <row r="806" spans="2:51" s="13" customFormat="1" ht="12">
      <c r="B806" s="277"/>
      <c r="C806" s="278"/>
      <c r="D806" s="268" t="s">
        <v>199</v>
      </c>
      <c r="E806" s="279" t="s">
        <v>1</v>
      </c>
      <c r="F806" s="280" t="s">
        <v>1851</v>
      </c>
      <c r="G806" s="278"/>
      <c r="H806" s="281">
        <v>6.496</v>
      </c>
      <c r="I806" s="282"/>
      <c r="J806" s="278"/>
      <c r="K806" s="278"/>
      <c r="L806" s="283"/>
      <c r="M806" s="284"/>
      <c r="N806" s="285"/>
      <c r="O806" s="285"/>
      <c r="P806" s="285"/>
      <c r="Q806" s="285"/>
      <c r="R806" s="285"/>
      <c r="S806" s="285"/>
      <c r="T806" s="286"/>
      <c r="AT806" s="287" t="s">
        <v>199</v>
      </c>
      <c r="AU806" s="287" t="s">
        <v>85</v>
      </c>
      <c r="AV806" s="13" t="s">
        <v>85</v>
      </c>
      <c r="AW806" s="13" t="s">
        <v>31</v>
      </c>
      <c r="AX806" s="13" t="s">
        <v>76</v>
      </c>
      <c r="AY806" s="287" t="s">
        <v>190</v>
      </c>
    </row>
    <row r="807" spans="2:51" s="13" customFormat="1" ht="12">
      <c r="B807" s="277"/>
      <c r="C807" s="278"/>
      <c r="D807" s="268" t="s">
        <v>199</v>
      </c>
      <c r="E807" s="279" t="s">
        <v>1</v>
      </c>
      <c r="F807" s="280" t="s">
        <v>1852</v>
      </c>
      <c r="G807" s="278"/>
      <c r="H807" s="281">
        <v>12.04</v>
      </c>
      <c r="I807" s="282"/>
      <c r="J807" s="278"/>
      <c r="K807" s="278"/>
      <c r="L807" s="283"/>
      <c r="M807" s="284"/>
      <c r="N807" s="285"/>
      <c r="O807" s="285"/>
      <c r="P807" s="285"/>
      <c r="Q807" s="285"/>
      <c r="R807" s="285"/>
      <c r="S807" s="285"/>
      <c r="T807" s="286"/>
      <c r="AT807" s="287" t="s">
        <v>199</v>
      </c>
      <c r="AU807" s="287" t="s">
        <v>85</v>
      </c>
      <c r="AV807" s="13" t="s">
        <v>85</v>
      </c>
      <c r="AW807" s="13" t="s">
        <v>31</v>
      </c>
      <c r="AX807" s="13" t="s">
        <v>76</v>
      </c>
      <c r="AY807" s="287" t="s">
        <v>190</v>
      </c>
    </row>
    <row r="808" spans="2:51" s="13" customFormat="1" ht="12">
      <c r="B808" s="277"/>
      <c r="C808" s="278"/>
      <c r="D808" s="268" t="s">
        <v>199</v>
      </c>
      <c r="E808" s="279" t="s">
        <v>1</v>
      </c>
      <c r="F808" s="280" t="s">
        <v>1853</v>
      </c>
      <c r="G808" s="278"/>
      <c r="H808" s="281">
        <v>5.04</v>
      </c>
      <c r="I808" s="282"/>
      <c r="J808" s="278"/>
      <c r="K808" s="278"/>
      <c r="L808" s="283"/>
      <c r="M808" s="284"/>
      <c r="N808" s="285"/>
      <c r="O808" s="285"/>
      <c r="P808" s="285"/>
      <c r="Q808" s="285"/>
      <c r="R808" s="285"/>
      <c r="S808" s="285"/>
      <c r="T808" s="286"/>
      <c r="AT808" s="287" t="s">
        <v>199</v>
      </c>
      <c r="AU808" s="287" t="s">
        <v>85</v>
      </c>
      <c r="AV808" s="13" t="s">
        <v>85</v>
      </c>
      <c r="AW808" s="13" t="s">
        <v>31</v>
      </c>
      <c r="AX808" s="13" t="s">
        <v>76</v>
      </c>
      <c r="AY808" s="287" t="s">
        <v>190</v>
      </c>
    </row>
    <row r="809" spans="2:51" s="15" customFormat="1" ht="12">
      <c r="B809" s="309"/>
      <c r="C809" s="310"/>
      <c r="D809" s="268" t="s">
        <v>199</v>
      </c>
      <c r="E809" s="311" t="s">
        <v>1</v>
      </c>
      <c r="F809" s="312" t="s">
        <v>247</v>
      </c>
      <c r="G809" s="310"/>
      <c r="H809" s="313">
        <v>23.576</v>
      </c>
      <c r="I809" s="314"/>
      <c r="J809" s="310"/>
      <c r="K809" s="310"/>
      <c r="L809" s="315"/>
      <c r="M809" s="316"/>
      <c r="N809" s="317"/>
      <c r="O809" s="317"/>
      <c r="P809" s="317"/>
      <c r="Q809" s="317"/>
      <c r="R809" s="317"/>
      <c r="S809" s="317"/>
      <c r="T809" s="318"/>
      <c r="AT809" s="319" t="s">
        <v>199</v>
      </c>
      <c r="AU809" s="319" t="s">
        <v>85</v>
      </c>
      <c r="AV809" s="15" t="s">
        <v>120</v>
      </c>
      <c r="AW809" s="15" t="s">
        <v>31</v>
      </c>
      <c r="AX809" s="15" t="s">
        <v>76</v>
      </c>
      <c r="AY809" s="319" t="s">
        <v>190</v>
      </c>
    </row>
    <row r="810" spans="2:51" s="12" customFormat="1" ht="12">
      <c r="B810" s="266"/>
      <c r="C810" s="267"/>
      <c r="D810" s="268" t="s">
        <v>199</v>
      </c>
      <c r="E810" s="269" t="s">
        <v>1</v>
      </c>
      <c r="F810" s="270" t="s">
        <v>203</v>
      </c>
      <c r="G810" s="267"/>
      <c r="H810" s="269" t="s">
        <v>1</v>
      </c>
      <c r="I810" s="271"/>
      <c r="J810" s="267"/>
      <c r="K810" s="267"/>
      <c r="L810" s="272"/>
      <c r="M810" s="273"/>
      <c r="N810" s="274"/>
      <c r="O810" s="274"/>
      <c r="P810" s="274"/>
      <c r="Q810" s="274"/>
      <c r="R810" s="274"/>
      <c r="S810" s="274"/>
      <c r="T810" s="275"/>
      <c r="AT810" s="276" t="s">
        <v>199</v>
      </c>
      <c r="AU810" s="276" t="s">
        <v>85</v>
      </c>
      <c r="AV810" s="12" t="s">
        <v>83</v>
      </c>
      <c r="AW810" s="12" t="s">
        <v>31</v>
      </c>
      <c r="AX810" s="12" t="s">
        <v>76</v>
      </c>
      <c r="AY810" s="276" t="s">
        <v>190</v>
      </c>
    </row>
    <row r="811" spans="2:51" s="12" customFormat="1" ht="12">
      <c r="B811" s="266"/>
      <c r="C811" s="267"/>
      <c r="D811" s="268" t="s">
        <v>199</v>
      </c>
      <c r="E811" s="269" t="s">
        <v>1</v>
      </c>
      <c r="F811" s="270" t="s">
        <v>1434</v>
      </c>
      <c r="G811" s="267"/>
      <c r="H811" s="269" t="s">
        <v>1</v>
      </c>
      <c r="I811" s="271"/>
      <c r="J811" s="267"/>
      <c r="K811" s="267"/>
      <c r="L811" s="272"/>
      <c r="M811" s="273"/>
      <c r="N811" s="274"/>
      <c r="O811" s="274"/>
      <c r="P811" s="274"/>
      <c r="Q811" s="274"/>
      <c r="R811" s="274"/>
      <c r="S811" s="274"/>
      <c r="T811" s="275"/>
      <c r="AT811" s="276" t="s">
        <v>199</v>
      </c>
      <c r="AU811" s="276" t="s">
        <v>85</v>
      </c>
      <c r="AV811" s="12" t="s">
        <v>83</v>
      </c>
      <c r="AW811" s="12" t="s">
        <v>31</v>
      </c>
      <c r="AX811" s="12" t="s">
        <v>76</v>
      </c>
      <c r="AY811" s="276" t="s">
        <v>190</v>
      </c>
    </row>
    <row r="812" spans="2:51" s="13" customFormat="1" ht="12">
      <c r="B812" s="277"/>
      <c r="C812" s="278"/>
      <c r="D812" s="268" t="s">
        <v>199</v>
      </c>
      <c r="E812" s="279" t="s">
        <v>1</v>
      </c>
      <c r="F812" s="280" t="s">
        <v>1854</v>
      </c>
      <c r="G812" s="278"/>
      <c r="H812" s="281">
        <v>12.544</v>
      </c>
      <c r="I812" s="282"/>
      <c r="J812" s="278"/>
      <c r="K812" s="278"/>
      <c r="L812" s="283"/>
      <c r="M812" s="284"/>
      <c r="N812" s="285"/>
      <c r="O812" s="285"/>
      <c r="P812" s="285"/>
      <c r="Q812" s="285"/>
      <c r="R812" s="285"/>
      <c r="S812" s="285"/>
      <c r="T812" s="286"/>
      <c r="AT812" s="287" t="s">
        <v>199</v>
      </c>
      <c r="AU812" s="287" t="s">
        <v>85</v>
      </c>
      <c r="AV812" s="13" t="s">
        <v>85</v>
      </c>
      <c r="AW812" s="13" t="s">
        <v>31</v>
      </c>
      <c r="AX812" s="13" t="s">
        <v>76</v>
      </c>
      <c r="AY812" s="287" t="s">
        <v>190</v>
      </c>
    </row>
    <row r="813" spans="2:51" s="13" customFormat="1" ht="12">
      <c r="B813" s="277"/>
      <c r="C813" s="278"/>
      <c r="D813" s="268" t="s">
        <v>199</v>
      </c>
      <c r="E813" s="279" t="s">
        <v>1</v>
      </c>
      <c r="F813" s="280" t="s">
        <v>1855</v>
      </c>
      <c r="G813" s="278"/>
      <c r="H813" s="281">
        <v>2.576</v>
      </c>
      <c r="I813" s="282"/>
      <c r="J813" s="278"/>
      <c r="K813" s="278"/>
      <c r="L813" s="283"/>
      <c r="M813" s="284"/>
      <c r="N813" s="285"/>
      <c r="O813" s="285"/>
      <c r="P813" s="285"/>
      <c r="Q813" s="285"/>
      <c r="R813" s="285"/>
      <c r="S813" s="285"/>
      <c r="T813" s="286"/>
      <c r="AT813" s="287" t="s">
        <v>199</v>
      </c>
      <c r="AU813" s="287" t="s">
        <v>85</v>
      </c>
      <c r="AV813" s="13" t="s">
        <v>85</v>
      </c>
      <c r="AW813" s="13" t="s">
        <v>31</v>
      </c>
      <c r="AX813" s="13" t="s">
        <v>76</v>
      </c>
      <c r="AY813" s="287" t="s">
        <v>190</v>
      </c>
    </row>
    <row r="814" spans="2:51" s="15" customFormat="1" ht="12">
      <c r="B814" s="309"/>
      <c r="C814" s="310"/>
      <c r="D814" s="268" t="s">
        <v>199</v>
      </c>
      <c r="E814" s="311" t="s">
        <v>1</v>
      </c>
      <c r="F814" s="312" t="s">
        <v>247</v>
      </c>
      <c r="G814" s="310"/>
      <c r="H814" s="313">
        <v>15.120000000000001</v>
      </c>
      <c r="I814" s="314"/>
      <c r="J814" s="310"/>
      <c r="K814" s="310"/>
      <c r="L814" s="315"/>
      <c r="M814" s="316"/>
      <c r="N814" s="317"/>
      <c r="O814" s="317"/>
      <c r="P814" s="317"/>
      <c r="Q814" s="317"/>
      <c r="R814" s="317"/>
      <c r="S814" s="317"/>
      <c r="T814" s="318"/>
      <c r="AT814" s="319" t="s">
        <v>199</v>
      </c>
      <c r="AU814" s="319" t="s">
        <v>85</v>
      </c>
      <c r="AV814" s="15" t="s">
        <v>120</v>
      </c>
      <c r="AW814" s="15" t="s">
        <v>31</v>
      </c>
      <c r="AX814" s="15" t="s">
        <v>76</v>
      </c>
      <c r="AY814" s="319" t="s">
        <v>190</v>
      </c>
    </row>
    <row r="815" spans="2:51" s="13" customFormat="1" ht="12">
      <c r="B815" s="277"/>
      <c r="C815" s="278"/>
      <c r="D815" s="268" t="s">
        <v>199</v>
      </c>
      <c r="E815" s="279" t="s">
        <v>1</v>
      </c>
      <c r="F815" s="280" t="s">
        <v>1856</v>
      </c>
      <c r="G815" s="278"/>
      <c r="H815" s="281">
        <v>139.504</v>
      </c>
      <c r="I815" s="282"/>
      <c r="J815" s="278"/>
      <c r="K815" s="278"/>
      <c r="L815" s="283"/>
      <c r="M815" s="284"/>
      <c r="N815" s="285"/>
      <c r="O815" s="285"/>
      <c r="P815" s="285"/>
      <c r="Q815" s="285"/>
      <c r="R815" s="285"/>
      <c r="S815" s="285"/>
      <c r="T815" s="286"/>
      <c r="AT815" s="287" t="s">
        <v>199</v>
      </c>
      <c r="AU815" s="287" t="s">
        <v>85</v>
      </c>
      <c r="AV815" s="13" t="s">
        <v>85</v>
      </c>
      <c r="AW815" s="13" t="s">
        <v>31</v>
      </c>
      <c r="AX815" s="13" t="s">
        <v>76</v>
      </c>
      <c r="AY815" s="287" t="s">
        <v>190</v>
      </c>
    </row>
    <row r="816" spans="2:51" s="14" customFormat="1" ht="12">
      <c r="B816" s="288"/>
      <c r="C816" s="289"/>
      <c r="D816" s="268" t="s">
        <v>199</v>
      </c>
      <c r="E816" s="290" t="s">
        <v>1</v>
      </c>
      <c r="F816" s="291" t="s">
        <v>205</v>
      </c>
      <c r="G816" s="289"/>
      <c r="H816" s="292">
        <v>279.008</v>
      </c>
      <c r="I816" s="293"/>
      <c r="J816" s="289"/>
      <c r="K816" s="289"/>
      <c r="L816" s="294"/>
      <c r="M816" s="295"/>
      <c r="N816" s="296"/>
      <c r="O816" s="296"/>
      <c r="P816" s="296"/>
      <c r="Q816" s="296"/>
      <c r="R816" s="296"/>
      <c r="S816" s="296"/>
      <c r="T816" s="297"/>
      <c r="AT816" s="298" t="s">
        <v>199</v>
      </c>
      <c r="AU816" s="298" t="s">
        <v>85</v>
      </c>
      <c r="AV816" s="14" t="s">
        <v>197</v>
      </c>
      <c r="AW816" s="14" t="s">
        <v>31</v>
      </c>
      <c r="AX816" s="14" t="s">
        <v>83</v>
      </c>
      <c r="AY816" s="298" t="s">
        <v>190</v>
      </c>
    </row>
    <row r="817" spans="2:65" s="1" customFormat="1" ht="24" customHeight="1">
      <c r="B817" s="40"/>
      <c r="C817" s="254" t="s">
        <v>1857</v>
      </c>
      <c r="D817" s="254" t="s">
        <v>193</v>
      </c>
      <c r="E817" s="255" t="s">
        <v>1858</v>
      </c>
      <c r="F817" s="256" t="s">
        <v>1859</v>
      </c>
      <c r="G817" s="257" t="s">
        <v>196</v>
      </c>
      <c r="H817" s="258">
        <v>85.92</v>
      </c>
      <c r="I817" s="259"/>
      <c r="J817" s="260">
        <f>ROUND(I817*H817,2)</f>
        <v>0</v>
      </c>
      <c r="K817" s="256" t="s">
        <v>1</v>
      </c>
      <c r="L817" s="42"/>
      <c r="M817" s="261" t="s">
        <v>1</v>
      </c>
      <c r="N817" s="262" t="s">
        <v>41</v>
      </c>
      <c r="O817" s="88"/>
      <c r="P817" s="263">
        <f>O817*H817</f>
        <v>0</v>
      </c>
      <c r="Q817" s="263">
        <v>0</v>
      </c>
      <c r="R817" s="263">
        <f>Q817*H817</f>
        <v>0</v>
      </c>
      <c r="S817" s="263">
        <v>0</v>
      </c>
      <c r="T817" s="264">
        <f>S817*H817</f>
        <v>0</v>
      </c>
      <c r="AR817" s="265" t="s">
        <v>301</v>
      </c>
      <c r="AT817" s="265" t="s">
        <v>193</v>
      </c>
      <c r="AU817" s="265" t="s">
        <v>85</v>
      </c>
      <c r="AY817" s="17" t="s">
        <v>190</v>
      </c>
      <c r="BE817" s="149">
        <f>IF(N817="základní",J817,0)</f>
        <v>0</v>
      </c>
      <c r="BF817" s="149">
        <f>IF(N817="snížená",J817,0)</f>
        <v>0</v>
      </c>
      <c r="BG817" s="149">
        <f>IF(N817="zákl. přenesená",J817,0)</f>
        <v>0</v>
      </c>
      <c r="BH817" s="149">
        <f>IF(N817="sníž. přenesená",J817,0)</f>
        <v>0</v>
      </c>
      <c r="BI817" s="149">
        <f>IF(N817="nulová",J817,0)</f>
        <v>0</v>
      </c>
      <c r="BJ817" s="17" t="s">
        <v>83</v>
      </c>
      <c r="BK817" s="149">
        <f>ROUND(I817*H817,2)</f>
        <v>0</v>
      </c>
      <c r="BL817" s="17" t="s">
        <v>301</v>
      </c>
      <c r="BM817" s="265" t="s">
        <v>1860</v>
      </c>
    </row>
    <row r="818" spans="2:51" s="12" customFormat="1" ht="12">
      <c r="B818" s="266"/>
      <c r="C818" s="267"/>
      <c r="D818" s="268" t="s">
        <v>199</v>
      </c>
      <c r="E818" s="269" t="s">
        <v>1</v>
      </c>
      <c r="F818" s="270" t="s">
        <v>1861</v>
      </c>
      <c r="G818" s="267"/>
      <c r="H818" s="269" t="s">
        <v>1</v>
      </c>
      <c r="I818" s="271"/>
      <c r="J818" s="267"/>
      <c r="K818" s="267"/>
      <c r="L818" s="272"/>
      <c r="M818" s="273"/>
      <c r="N818" s="274"/>
      <c r="O818" s="274"/>
      <c r="P818" s="274"/>
      <c r="Q818" s="274"/>
      <c r="R818" s="274"/>
      <c r="S818" s="274"/>
      <c r="T818" s="275"/>
      <c r="AT818" s="276" t="s">
        <v>199</v>
      </c>
      <c r="AU818" s="276" t="s">
        <v>85</v>
      </c>
      <c r="AV818" s="12" t="s">
        <v>83</v>
      </c>
      <c r="AW818" s="12" t="s">
        <v>31</v>
      </c>
      <c r="AX818" s="12" t="s">
        <v>76</v>
      </c>
      <c r="AY818" s="276" t="s">
        <v>190</v>
      </c>
    </row>
    <row r="819" spans="2:51" s="12" customFormat="1" ht="12">
      <c r="B819" s="266"/>
      <c r="C819" s="267"/>
      <c r="D819" s="268" t="s">
        <v>199</v>
      </c>
      <c r="E819" s="269" t="s">
        <v>1</v>
      </c>
      <c r="F819" s="270" t="s">
        <v>203</v>
      </c>
      <c r="G819" s="267"/>
      <c r="H819" s="269" t="s">
        <v>1</v>
      </c>
      <c r="I819" s="271"/>
      <c r="J819" s="267"/>
      <c r="K819" s="267"/>
      <c r="L819" s="272"/>
      <c r="M819" s="273"/>
      <c r="N819" s="274"/>
      <c r="O819" s="274"/>
      <c r="P819" s="274"/>
      <c r="Q819" s="274"/>
      <c r="R819" s="274"/>
      <c r="S819" s="274"/>
      <c r="T819" s="275"/>
      <c r="AT819" s="276" t="s">
        <v>199</v>
      </c>
      <c r="AU819" s="276" t="s">
        <v>85</v>
      </c>
      <c r="AV819" s="12" t="s">
        <v>83</v>
      </c>
      <c r="AW819" s="12" t="s">
        <v>31</v>
      </c>
      <c r="AX819" s="12" t="s">
        <v>76</v>
      </c>
      <c r="AY819" s="276" t="s">
        <v>190</v>
      </c>
    </row>
    <row r="820" spans="2:51" s="13" customFormat="1" ht="12">
      <c r="B820" s="277"/>
      <c r="C820" s="278"/>
      <c r="D820" s="268" t="s">
        <v>199</v>
      </c>
      <c r="E820" s="279" t="s">
        <v>1</v>
      </c>
      <c r="F820" s="280" t="s">
        <v>1862</v>
      </c>
      <c r="G820" s="278"/>
      <c r="H820" s="281">
        <v>9.6</v>
      </c>
      <c r="I820" s="282"/>
      <c r="J820" s="278"/>
      <c r="K820" s="278"/>
      <c r="L820" s="283"/>
      <c r="M820" s="284"/>
      <c r="N820" s="285"/>
      <c r="O820" s="285"/>
      <c r="P820" s="285"/>
      <c r="Q820" s="285"/>
      <c r="R820" s="285"/>
      <c r="S820" s="285"/>
      <c r="T820" s="286"/>
      <c r="AT820" s="287" t="s">
        <v>199</v>
      </c>
      <c r="AU820" s="287" t="s">
        <v>85</v>
      </c>
      <c r="AV820" s="13" t="s">
        <v>85</v>
      </c>
      <c r="AW820" s="13" t="s">
        <v>31</v>
      </c>
      <c r="AX820" s="13" t="s">
        <v>76</v>
      </c>
      <c r="AY820" s="287" t="s">
        <v>190</v>
      </c>
    </row>
    <row r="821" spans="2:51" s="13" customFormat="1" ht="12">
      <c r="B821" s="277"/>
      <c r="C821" s="278"/>
      <c r="D821" s="268" t="s">
        <v>199</v>
      </c>
      <c r="E821" s="279" t="s">
        <v>1</v>
      </c>
      <c r="F821" s="280" t="s">
        <v>1863</v>
      </c>
      <c r="G821" s="278"/>
      <c r="H821" s="281">
        <v>13.824</v>
      </c>
      <c r="I821" s="282"/>
      <c r="J821" s="278"/>
      <c r="K821" s="278"/>
      <c r="L821" s="283"/>
      <c r="M821" s="284"/>
      <c r="N821" s="285"/>
      <c r="O821" s="285"/>
      <c r="P821" s="285"/>
      <c r="Q821" s="285"/>
      <c r="R821" s="285"/>
      <c r="S821" s="285"/>
      <c r="T821" s="286"/>
      <c r="AT821" s="287" t="s">
        <v>199</v>
      </c>
      <c r="AU821" s="287" t="s">
        <v>85</v>
      </c>
      <c r="AV821" s="13" t="s">
        <v>85</v>
      </c>
      <c r="AW821" s="13" t="s">
        <v>31</v>
      </c>
      <c r="AX821" s="13" t="s">
        <v>76</v>
      </c>
      <c r="AY821" s="287" t="s">
        <v>190</v>
      </c>
    </row>
    <row r="822" spans="2:51" s="12" customFormat="1" ht="12">
      <c r="B822" s="266"/>
      <c r="C822" s="267"/>
      <c r="D822" s="268" t="s">
        <v>199</v>
      </c>
      <c r="E822" s="269" t="s">
        <v>1</v>
      </c>
      <c r="F822" s="270" t="s">
        <v>200</v>
      </c>
      <c r="G822" s="267"/>
      <c r="H822" s="269" t="s">
        <v>1</v>
      </c>
      <c r="I822" s="271"/>
      <c r="J822" s="267"/>
      <c r="K822" s="267"/>
      <c r="L822" s="272"/>
      <c r="M822" s="273"/>
      <c r="N822" s="274"/>
      <c r="O822" s="274"/>
      <c r="P822" s="274"/>
      <c r="Q822" s="274"/>
      <c r="R822" s="274"/>
      <c r="S822" s="274"/>
      <c r="T822" s="275"/>
      <c r="AT822" s="276" t="s">
        <v>199</v>
      </c>
      <c r="AU822" s="276" t="s">
        <v>85</v>
      </c>
      <c r="AV822" s="12" t="s">
        <v>83</v>
      </c>
      <c r="AW822" s="12" t="s">
        <v>31</v>
      </c>
      <c r="AX822" s="12" t="s">
        <v>76</v>
      </c>
      <c r="AY822" s="276" t="s">
        <v>190</v>
      </c>
    </row>
    <row r="823" spans="2:51" s="13" customFormat="1" ht="12">
      <c r="B823" s="277"/>
      <c r="C823" s="278"/>
      <c r="D823" s="268" t="s">
        <v>199</v>
      </c>
      <c r="E823" s="279" t="s">
        <v>1</v>
      </c>
      <c r="F823" s="280" t="s">
        <v>1864</v>
      </c>
      <c r="G823" s="278"/>
      <c r="H823" s="281">
        <v>19.536</v>
      </c>
      <c r="I823" s="282"/>
      <c r="J823" s="278"/>
      <c r="K823" s="278"/>
      <c r="L823" s="283"/>
      <c r="M823" s="284"/>
      <c r="N823" s="285"/>
      <c r="O823" s="285"/>
      <c r="P823" s="285"/>
      <c r="Q823" s="285"/>
      <c r="R823" s="285"/>
      <c r="S823" s="285"/>
      <c r="T823" s="286"/>
      <c r="AT823" s="287" t="s">
        <v>199</v>
      </c>
      <c r="AU823" s="287" t="s">
        <v>85</v>
      </c>
      <c r="AV823" s="13" t="s">
        <v>85</v>
      </c>
      <c r="AW823" s="13" t="s">
        <v>31</v>
      </c>
      <c r="AX823" s="13" t="s">
        <v>76</v>
      </c>
      <c r="AY823" s="287" t="s">
        <v>190</v>
      </c>
    </row>
    <row r="824" spans="2:51" s="15" customFormat="1" ht="12">
      <c r="B824" s="309"/>
      <c r="C824" s="310"/>
      <c r="D824" s="268" t="s">
        <v>199</v>
      </c>
      <c r="E824" s="311" t="s">
        <v>1</v>
      </c>
      <c r="F824" s="312" t="s">
        <v>247</v>
      </c>
      <c r="G824" s="310"/>
      <c r="H824" s="313">
        <v>42.96</v>
      </c>
      <c r="I824" s="314"/>
      <c r="J824" s="310"/>
      <c r="K824" s="310"/>
      <c r="L824" s="315"/>
      <c r="M824" s="316"/>
      <c r="N824" s="317"/>
      <c r="O824" s="317"/>
      <c r="P824" s="317"/>
      <c r="Q824" s="317"/>
      <c r="R824" s="317"/>
      <c r="S824" s="317"/>
      <c r="T824" s="318"/>
      <c r="AT824" s="319" t="s">
        <v>199</v>
      </c>
      <c r="AU824" s="319" t="s">
        <v>85</v>
      </c>
      <c r="AV824" s="15" t="s">
        <v>120</v>
      </c>
      <c r="AW824" s="15" t="s">
        <v>31</v>
      </c>
      <c r="AX824" s="15" t="s">
        <v>76</v>
      </c>
      <c r="AY824" s="319" t="s">
        <v>190</v>
      </c>
    </row>
    <row r="825" spans="2:51" s="13" customFormat="1" ht="12">
      <c r="B825" s="277"/>
      <c r="C825" s="278"/>
      <c r="D825" s="268" t="s">
        <v>199</v>
      </c>
      <c r="E825" s="279" t="s">
        <v>1</v>
      </c>
      <c r="F825" s="280" t="s">
        <v>1865</v>
      </c>
      <c r="G825" s="278"/>
      <c r="H825" s="281">
        <v>42.96</v>
      </c>
      <c r="I825" s="282"/>
      <c r="J825" s="278"/>
      <c r="K825" s="278"/>
      <c r="L825" s="283"/>
      <c r="M825" s="284"/>
      <c r="N825" s="285"/>
      <c r="O825" s="285"/>
      <c r="P825" s="285"/>
      <c r="Q825" s="285"/>
      <c r="R825" s="285"/>
      <c r="S825" s="285"/>
      <c r="T825" s="286"/>
      <c r="AT825" s="287" t="s">
        <v>199</v>
      </c>
      <c r="AU825" s="287" t="s">
        <v>85</v>
      </c>
      <c r="AV825" s="13" t="s">
        <v>85</v>
      </c>
      <c r="AW825" s="13" t="s">
        <v>31</v>
      </c>
      <c r="AX825" s="13" t="s">
        <v>76</v>
      </c>
      <c r="AY825" s="287" t="s">
        <v>190</v>
      </c>
    </row>
    <row r="826" spans="2:51" s="14" customFormat="1" ht="12">
      <c r="B826" s="288"/>
      <c r="C826" s="289"/>
      <c r="D826" s="268" t="s">
        <v>199</v>
      </c>
      <c r="E826" s="290" t="s">
        <v>1</v>
      </c>
      <c r="F826" s="291" t="s">
        <v>205</v>
      </c>
      <c r="G826" s="289"/>
      <c r="H826" s="292">
        <v>85.92</v>
      </c>
      <c r="I826" s="293"/>
      <c r="J826" s="289"/>
      <c r="K826" s="289"/>
      <c r="L826" s="294"/>
      <c r="M826" s="295"/>
      <c r="N826" s="296"/>
      <c r="O826" s="296"/>
      <c r="P826" s="296"/>
      <c r="Q826" s="296"/>
      <c r="R826" s="296"/>
      <c r="S826" s="296"/>
      <c r="T826" s="297"/>
      <c r="AT826" s="298" t="s">
        <v>199</v>
      </c>
      <c r="AU826" s="298" t="s">
        <v>85</v>
      </c>
      <c r="AV826" s="14" t="s">
        <v>197</v>
      </c>
      <c r="AW826" s="14" t="s">
        <v>31</v>
      </c>
      <c r="AX826" s="14" t="s">
        <v>83</v>
      </c>
      <c r="AY826" s="298" t="s">
        <v>190</v>
      </c>
    </row>
    <row r="827" spans="2:65" s="1" customFormat="1" ht="24" customHeight="1">
      <c r="B827" s="40"/>
      <c r="C827" s="254" t="s">
        <v>1866</v>
      </c>
      <c r="D827" s="254" t="s">
        <v>193</v>
      </c>
      <c r="E827" s="255" t="s">
        <v>1867</v>
      </c>
      <c r="F827" s="256" t="s">
        <v>1868</v>
      </c>
      <c r="G827" s="257" t="s">
        <v>196</v>
      </c>
      <c r="H827" s="258">
        <v>15.65</v>
      </c>
      <c r="I827" s="259"/>
      <c r="J827" s="260">
        <f>ROUND(I827*H827,2)</f>
        <v>0</v>
      </c>
      <c r="K827" s="256" t="s">
        <v>1</v>
      </c>
      <c r="L827" s="42"/>
      <c r="M827" s="261" t="s">
        <v>1</v>
      </c>
      <c r="N827" s="262" t="s">
        <v>41</v>
      </c>
      <c r="O827" s="88"/>
      <c r="P827" s="263">
        <f>O827*H827</f>
        <v>0</v>
      </c>
      <c r="Q827" s="263">
        <v>0</v>
      </c>
      <c r="R827" s="263">
        <f>Q827*H827</f>
        <v>0</v>
      </c>
      <c r="S827" s="263">
        <v>0</v>
      </c>
      <c r="T827" s="264">
        <f>S827*H827</f>
        <v>0</v>
      </c>
      <c r="AR827" s="265" t="s">
        <v>301</v>
      </c>
      <c r="AT827" s="265" t="s">
        <v>193</v>
      </c>
      <c r="AU827" s="265" t="s">
        <v>85</v>
      </c>
      <c r="AY827" s="17" t="s">
        <v>190</v>
      </c>
      <c r="BE827" s="149">
        <f>IF(N827="základní",J827,0)</f>
        <v>0</v>
      </c>
      <c r="BF827" s="149">
        <f>IF(N827="snížená",J827,0)</f>
        <v>0</v>
      </c>
      <c r="BG827" s="149">
        <f>IF(N827="zákl. přenesená",J827,0)</f>
        <v>0</v>
      </c>
      <c r="BH827" s="149">
        <f>IF(N827="sníž. přenesená",J827,0)</f>
        <v>0</v>
      </c>
      <c r="BI827" s="149">
        <f>IF(N827="nulová",J827,0)</f>
        <v>0</v>
      </c>
      <c r="BJ827" s="17" t="s">
        <v>83</v>
      </c>
      <c r="BK827" s="149">
        <f>ROUND(I827*H827,2)</f>
        <v>0</v>
      </c>
      <c r="BL827" s="17" t="s">
        <v>301</v>
      </c>
      <c r="BM827" s="265" t="s">
        <v>1869</v>
      </c>
    </row>
    <row r="828" spans="2:51" s="12" customFormat="1" ht="12">
      <c r="B828" s="266"/>
      <c r="C828" s="267"/>
      <c r="D828" s="268" t="s">
        <v>199</v>
      </c>
      <c r="E828" s="269" t="s">
        <v>1</v>
      </c>
      <c r="F828" s="270" t="s">
        <v>1870</v>
      </c>
      <c r="G828" s="267"/>
      <c r="H828" s="269" t="s">
        <v>1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AT828" s="276" t="s">
        <v>199</v>
      </c>
      <c r="AU828" s="276" t="s">
        <v>85</v>
      </c>
      <c r="AV828" s="12" t="s">
        <v>83</v>
      </c>
      <c r="AW828" s="12" t="s">
        <v>31</v>
      </c>
      <c r="AX828" s="12" t="s">
        <v>76</v>
      </c>
      <c r="AY828" s="276" t="s">
        <v>190</v>
      </c>
    </row>
    <row r="829" spans="2:51" s="13" customFormat="1" ht="12">
      <c r="B829" s="277"/>
      <c r="C829" s="278"/>
      <c r="D829" s="268" t="s">
        <v>199</v>
      </c>
      <c r="E829" s="279" t="s">
        <v>1</v>
      </c>
      <c r="F829" s="280" t="s">
        <v>1871</v>
      </c>
      <c r="G829" s="278"/>
      <c r="H829" s="281">
        <v>1.15</v>
      </c>
      <c r="I829" s="282"/>
      <c r="J829" s="278"/>
      <c r="K829" s="278"/>
      <c r="L829" s="283"/>
      <c r="M829" s="284"/>
      <c r="N829" s="285"/>
      <c r="O829" s="285"/>
      <c r="P829" s="285"/>
      <c r="Q829" s="285"/>
      <c r="R829" s="285"/>
      <c r="S829" s="285"/>
      <c r="T829" s="286"/>
      <c r="AT829" s="287" t="s">
        <v>199</v>
      </c>
      <c r="AU829" s="287" t="s">
        <v>85</v>
      </c>
      <c r="AV829" s="13" t="s">
        <v>85</v>
      </c>
      <c r="AW829" s="13" t="s">
        <v>31</v>
      </c>
      <c r="AX829" s="13" t="s">
        <v>76</v>
      </c>
      <c r="AY829" s="287" t="s">
        <v>190</v>
      </c>
    </row>
    <row r="830" spans="2:51" s="13" customFormat="1" ht="12">
      <c r="B830" s="277"/>
      <c r="C830" s="278"/>
      <c r="D830" s="268" t="s">
        <v>199</v>
      </c>
      <c r="E830" s="279" t="s">
        <v>1</v>
      </c>
      <c r="F830" s="280" t="s">
        <v>1872</v>
      </c>
      <c r="G830" s="278"/>
      <c r="H830" s="281">
        <v>13.2</v>
      </c>
      <c r="I830" s="282"/>
      <c r="J830" s="278"/>
      <c r="K830" s="278"/>
      <c r="L830" s="283"/>
      <c r="M830" s="284"/>
      <c r="N830" s="285"/>
      <c r="O830" s="285"/>
      <c r="P830" s="285"/>
      <c r="Q830" s="285"/>
      <c r="R830" s="285"/>
      <c r="S830" s="285"/>
      <c r="T830" s="286"/>
      <c r="AT830" s="287" t="s">
        <v>199</v>
      </c>
      <c r="AU830" s="287" t="s">
        <v>85</v>
      </c>
      <c r="AV830" s="13" t="s">
        <v>85</v>
      </c>
      <c r="AW830" s="13" t="s">
        <v>31</v>
      </c>
      <c r="AX830" s="13" t="s">
        <v>76</v>
      </c>
      <c r="AY830" s="287" t="s">
        <v>190</v>
      </c>
    </row>
    <row r="831" spans="2:51" s="13" customFormat="1" ht="12">
      <c r="B831" s="277"/>
      <c r="C831" s="278"/>
      <c r="D831" s="268" t="s">
        <v>199</v>
      </c>
      <c r="E831" s="279" t="s">
        <v>1</v>
      </c>
      <c r="F831" s="280" t="s">
        <v>1873</v>
      </c>
      <c r="G831" s="278"/>
      <c r="H831" s="281">
        <v>1.3</v>
      </c>
      <c r="I831" s="282"/>
      <c r="J831" s="278"/>
      <c r="K831" s="278"/>
      <c r="L831" s="283"/>
      <c r="M831" s="284"/>
      <c r="N831" s="285"/>
      <c r="O831" s="285"/>
      <c r="P831" s="285"/>
      <c r="Q831" s="285"/>
      <c r="R831" s="285"/>
      <c r="S831" s="285"/>
      <c r="T831" s="286"/>
      <c r="AT831" s="287" t="s">
        <v>199</v>
      </c>
      <c r="AU831" s="287" t="s">
        <v>85</v>
      </c>
      <c r="AV831" s="13" t="s">
        <v>85</v>
      </c>
      <c r="AW831" s="13" t="s">
        <v>31</v>
      </c>
      <c r="AX831" s="13" t="s">
        <v>76</v>
      </c>
      <c r="AY831" s="287" t="s">
        <v>190</v>
      </c>
    </row>
    <row r="832" spans="2:51" s="14" customFormat="1" ht="12">
      <c r="B832" s="288"/>
      <c r="C832" s="289"/>
      <c r="D832" s="268" t="s">
        <v>199</v>
      </c>
      <c r="E832" s="290" t="s">
        <v>1</v>
      </c>
      <c r="F832" s="291" t="s">
        <v>205</v>
      </c>
      <c r="G832" s="289"/>
      <c r="H832" s="292">
        <v>15.65</v>
      </c>
      <c r="I832" s="293"/>
      <c r="J832" s="289"/>
      <c r="K832" s="289"/>
      <c r="L832" s="294"/>
      <c r="M832" s="295"/>
      <c r="N832" s="296"/>
      <c r="O832" s="296"/>
      <c r="P832" s="296"/>
      <c r="Q832" s="296"/>
      <c r="R832" s="296"/>
      <c r="S832" s="296"/>
      <c r="T832" s="297"/>
      <c r="AT832" s="298" t="s">
        <v>199</v>
      </c>
      <c r="AU832" s="298" t="s">
        <v>85</v>
      </c>
      <c r="AV832" s="14" t="s">
        <v>197</v>
      </c>
      <c r="AW832" s="14" t="s">
        <v>31</v>
      </c>
      <c r="AX832" s="14" t="s">
        <v>83</v>
      </c>
      <c r="AY832" s="298" t="s">
        <v>190</v>
      </c>
    </row>
    <row r="833" spans="2:65" s="1" customFormat="1" ht="24" customHeight="1">
      <c r="B833" s="40"/>
      <c r="C833" s="254" t="s">
        <v>1874</v>
      </c>
      <c r="D833" s="254" t="s">
        <v>193</v>
      </c>
      <c r="E833" s="255" t="s">
        <v>1875</v>
      </c>
      <c r="F833" s="256" t="s">
        <v>1876</v>
      </c>
      <c r="G833" s="257" t="s">
        <v>196</v>
      </c>
      <c r="H833" s="258">
        <v>85.92</v>
      </c>
      <c r="I833" s="259"/>
      <c r="J833" s="260">
        <f>ROUND(I833*H833,2)</f>
        <v>0</v>
      </c>
      <c r="K833" s="256" t="s">
        <v>1</v>
      </c>
      <c r="L833" s="42"/>
      <c r="M833" s="261" t="s">
        <v>1</v>
      </c>
      <c r="N833" s="262" t="s">
        <v>41</v>
      </c>
      <c r="O833" s="88"/>
      <c r="P833" s="263">
        <f>O833*H833</f>
        <v>0</v>
      </c>
      <c r="Q833" s="263">
        <v>0</v>
      </c>
      <c r="R833" s="263">
        <f>Q833*H833</f>
        <v>0</v>
      </c>
      <c r="S833" s="263">
        <v>0</v>
      </c>
      <c r="T833" s="264">
        <f>S833*H833</f>
        <v>0</v>
      </c>
      <c r="AR833" s="265" t="s">
        <v>301</v>
      </c>
      <c r="AT833" s="265" t="s">
        <v>193</v>
      </c>
      <c r="AU833" s="265" t="s">
        <v>85</v>
      </c>
      <c r="AY833" s="17" t="s">
        <v>190</v>
      </c>
      <c r="BE833" s="149">
        <f>IF(N833="základní",J833,0)</f>
        <v>0</v>
      </c>
      <c r="BF833" s="149">
        <f>IF(N833="snížená",J833,0)</f>
        <v>0</v>
      </c>
      <c r="BG833" s="149">
        <f>IF(N833="zákl. přenesená",J833,0)</f>
        <v>0</v>
      </c>
      <c r="BH833" s="149">
        <f>IF(N833="sníž. přenesená",J833,0)</f>
        <v>0</v>
      </c>
      <c r="BI833" s="149">
        <f>IF(N833="nulová",J833,0)</f>
        <v>0</v>
      </c>
      <c r="BJ833" s="17" t="s">
        <v>83</v>
      </c>
      <c r="BK833" s="149">
        <f>ROUND(I833*H833,2)</f>
        <v>0</v>
      </c>
      <c r="BL833" s="17" t="s">
        <v>301</v>
      </c>
      <c r="BM833" s="265" t="s">
        <v>1877</v>
      </c>
    </row>
    <row r="834" spans="2:51" s="12" customFormat="1" ht="12">
      <c r="B834" s="266"/>
      <c r="C834" s="267"/>
      <c r="D834" s="268" t="s">
        <v>199</v>
      </c>
      <c r="E834" s="269" t="s">
        <v>1</v>
      </c>
      <c r="F834" s="270" t="s">
        <v>1861</v>
      </c>
      <c r="G834" s="267"/>
      <c r="H834" s="269" t="s">
        <v>1</v>
      </c>
      <c r="I834" s="271"/>
      <c r="J834" s="267"/>
      <c r="K834" s="267"/>
      <c r="L834" s="272"/>
      <c r="M834" s="273"/>
      <c r="N834" s="274"/>
      <c r="O834" s="274"/>
      <c r="P834" s="274"/>
      <c r="Q834" s="274"/>
      <c r="R834" s="274"/>
      <c r="S834" s="274"/>
      <c r="T834" s="275"/>
      <c r="AT834" s="276" t="s">
        <v>199</v>
      </c>
      <c r="AU834" s="276" t="s">
        <v>85</v>
      </c>
      <c r="AV834" s="12" t="s">
        <v>83</v>
      </c>
      <c r="AW834" s="12" t="s">
        <v>31</v>
      </c>
      <c r="AX834" s="12" t="s">
        <v>76</v>
      </c>
      <c r="AY834" s="276" t="s">
        <v>190</v>
      </c>
    </row>
    <row r="835" spans="2:51" s="12" customFormat="1" ht="12">
      <c r="B835" s="266"/>
      <c r="C835" s="267"/>
      <c r="D835" s="268" t="s">
        <v>199</v>
      </c>
      <c r="E835" s="269" t="s">
        <v>1</v>
      </c>
      <c r="F835" s="270" t="s">
        <v>203</v>
      </c>
      <c r="G835" s="267"/>
      <c r="H835" s="269" t="s">
        <v>1</v>
      </c>
      <c r="I835" s="271"/>
      <c r="J835" s="267"/>
      <c r="K835" s="267"/>
      <c r="L835" s="272"/>
      <c r="M835" s="273"/>
      <c r="N835" s="274"/>
      <c r="O835" s="274"/>
      <c r="P835" s="274"/>
      <c r="Q835" s="274"/>
      <c r="R835" s="274"/>
      <c r="S835" s="274"/>
      <c r="T835" s="275"/>
      <c r="AT835" s="276" t="s">
        <v>199</v>
      </c>
      <c r="AU835" s="276" t="s">
        <v>85</v>
      </c>
      <c r="AV835" s="12" t="s">
        <v>83</v>
      </c>
      <c r="AW835" s="12" t="s">
        <v>31</v>
      </c>
      <c r="AX835" s="12" t="s">
        <v>76</v>
      </c>
      <c r="AY835" s="276" t="s">
        <v>190</v>
      </c>
    </row>
    <row r="836" spans="2:51" s="13" customFormat="1" ht="12">
      <c r="B836" s="277"/>
      <c r="C836" s="278"/>
      <c r="D836" s="268" t="s">
        <v>199</v>
      </c>
      <c r="E836" s="279" t="s">
        <v>1</v>
      </c>
      <c r="F836" s="280" t="s">
        <v>1862</v>
      </c>
      <c r="G836" s="278"/>
      <c r="H836" s="281">
        <v>9.6</v>
      </c>
      <c r="I836" s="282"/>
      <c r="J836" s="278"/>
      <c r="K836" s="278"/>
      <c r="L836" s="283"/>
      <c r="M836" s="284"/>
      <c r="N836" s="285"/>
      <c r="O836" s="285"/>
      <c r="P836" s="285"/>
      <c r="Q836" s="285"/>
      <c r="R836" s="285"/>
      <c r="S836" s="285"/>
      <c r="T836" s="286"/>
      <c r="AT836" s="287" t="s">
        <v>199</v>
      </c>
      <c r="AU836" s="287" t="s">
        <v>85</v>
      </c>
      <c r="AV836" s="13" t="s">
        <v>85</v>
      </c>
      <c r="AW836" s="13" t="s">
        <v>31</v>
      </c>
      <c r="AX836" s="13" t="s">
        <v>76</v>
      </c>
      <c r="AY836" s="287" t="s">
        <v>190</v>
      </c>
    </row>
    <row r="837" spans="2:51" s="13" customFormat="1" ht="12">
      <c r="B837" s="277"/>
      <c r="C837" s="278"/>
      <c r="D837" s="268" t="s">
        <v>199</v>
      </c>
      <c r="E837" s="279" t="s">
        <v>1</v>
      </c>
      <c r="F837" s="280" t="s">
        <v>1863</v>
      </c>
      <c r="G837" s="278"/>
      <c r="H837" s="281">
        <v>13.824</v>
      </c>
      <c r="I837" s="282"/>
      <c r="J837" s="278"/>
      <c r="K837" s="278"/>
      <c r="L837" s="283"/>
      <c r="M837" s="284"/>
      <c r="N837" s="285"/>
      <c r="O837" s="285"/>
      <c r="P837" s="285"/>
      <c r="Q837" s="285"/>
      <c r="R837" s="285"/>
      <c r="S837" s="285"/>
      <c r="T837" s="286"/>
      <c r="AT837" s="287" t="s">
        <v>199</v>
      </c>
      <c r="AU837" s="287" t="s">
        <v>85</v>
      </c>
      <c r="AV837" s="13" t="s">
        <v>85</v>
      </c>
      <c r="AW837" s="13" t="s">
        <v>31</v>
      </c>
      <c r="AX837" s="13" t="s">
        <v>76</v>
      </c>
      <c r="AY837" s="287" t="s">
        <v>190</v>
      </c>
    </row>
    <row r="838" spans="2:51" s="12" customFormat="1" ht="12">
      <c r="B838" s="266"/>
      <c r="C838" s="267"/>
      <c r="D838" s="268" t="s">
        <v>199</v>
      </c>
      <c r="E838" s="269" t="s">
        <v>1</v>
      </c>
      <c r="F838" s="270" t="s">
        <v>200</v>
      </c>
      <c r="G838" s="267"/>
      <c r="H838" s="269" t="s">
        <v>1</v>
      </c>
      <c r="I838" s="271"/>
      <c r="J838" s="267"/>
      <c r="K838" s="267"/>
      <c r="L838" s="272"/>
      <c r="M838" s="273"/>
      <c r="N838" s="274"/>
      <c r="O838" s="274"/>
      <c r="P838" s="274"/>
      <c r="Q838" s="274"/>
      <c r="R838" s="274"/>
      <c r="S838" s="274"/>
      <c r="T838" s="275"/>
      <c r="AT838" s="276" t="s">
        <v>199</v>
      </c>
      <c r="AU838" s="276" t="s">
        <v>85</v>
      </c>
      <c r="AV838" s="12" t="s">
        <v>83</v>
      </c>
      <c r="AW838" s="12" t="s">
        <v>31</v>
      </c>
      <c r="AX838" s="12" t="s">
        <v>76</v>
      </c>
      <c r="AY838" s="276" t="s">
        <v>190</v>
      </c>
    </row>
    <row r="839" spans="2:51" s="13" customFormat="1" ht="12">
      <c r="B839" s="277"/>
      <c r="C839" s="278"/>
      <c r="D839" s="268" t="s">
        <v>199</v>
      </c>
      <c r="E839" s="279" t="s">
        <v>1</v>
      </c>
      <c r="F839" s="280" t="s">
        <v>1864</v>
      </c>
      <c r="G839" s="278"/>
      <c r="H839" s="281">
        <v>19.536</v>
      </c>
      <c r="I839" s="282"/>
      <c r="J839" s="278"/>
      <c r="K839" s="278"/>
      <c r="L839" s="283"/>
      <c r="M839" s="284"/>
      <c r="N839" s="285"/>
      <c r="O839" s="285"/>
      <c r="P839" s="285"/>
      <c r="Q839" s="285"/>
      <c r="R839" s="285"/>
      <c r="S839" s="285"/>
      <c r="T839" s="286"/>
      <c r="AT839" s="287" t="s">
        <v>199</v>
      </c>
      <c r="AU839" s="287" t="s">
        <v>85</v>
      </c>
      <c r="AV839" s="13" t="s">
        <v>85</v>
      </c>
      <c r="AW839" s="13" t="s">
        <v>31</v>
      </c>
      <c r="AX839" s="13" t="s">
        <v>76</v>
      </c>
      <c r="AY839" s="287" t="s">
        <v>190</v>
      </c>
    </row>
    <row r="840" spans="2:51" s="15" customFormat="1" ht="12">
      <c r="B840" s="309"/>
      <c r="C840" s="310"/>
      <c r="D840" s="268" t="s">
        <v>199</v>
      </c>
      <c r="E840" s="311" t="s">
        <v>1</v>
      </c>
      <c r="F840" s="312" t="s">
        <v>247</v>
      </c>
      <c r="G840" s="310"/>
      <c r="H840" s="313">
        <v>42.96</v>
      </c>
      <c r="I840" s="314"/>
      <c r="J840" s="310"/>
      <c r="K840" s="310"/>
      <c r="L840" s="315"/>
      <c r="M840" s="316"/>
      <c r="N840" s="317"/>
      <c r="O840" s="317"/>
      <c r="P840" s="317"/>
      <c r="Q840" s="317"/>
      <c r="R840" s="317"/>
      <c r="S840" s="317"/>
      <c r="T840" s="318"/>
      <c r="AT840" s="319" t="s">
        <v>199</v>
      </c>
      <c r="AU840" s="319" t="s">
        <v>85</v>
      </c>
      <c r="AV840" s="15" t="s">
        <v>120</v>
      </c>
      <c r="AW840" s="15" t="s">
        <v>31</v>
      </c>
      <c r="AX840" s="15" t="s">
        <v>76</v>
      </c>
      <c r="AY840" s="319" t="s">
        <v>190</v>
      </c>
    </row>
    <row r="841" spans="2:51" s="13" customFormat="1" ht="12">
      <c r="B841" s="277"/>
      <c r="C841" s="278"/>
      <c r="D841" s="268" t="s">
        <v>199</v>
      </c>
      <c r="E841" s="279" t="s">
        <v>1</v>
      </c>
      <c r="F841" s="280" t="s">
        <v>1865</v>
      </c>
      <c r="G841" s="278"/>
      <c r="H841" s="281">
        <v>42.96</v>
      </c>
      <c r="I841" s="282"/>
      <c r="J841" s="278"/>
      <c r="K841" s="278"/>
      <c r="L841" s="283"/>
      <c r="M841" s="284"/>
      <c r="N841" s="285"/>
      <c r="O841" s="285"/>
      <c r="P841" s="285"/>
      <c r="Q841" s="285"/>
      <c r="R841" s="285"/>
      <c r="S841" s="285"/>
      <c r="T841" s="286"/>
      <c r="AT841" s="287" t="s">
        <v>199</v>
      </c>
      <c r="AU841" s="287" t="s">
        <v>85</v>
      </c>
      <c r="AV841" s="13" t="s">
        <v>85</v>
      </c>
      <c r="AW841" s="13" t="s">
        <v>31</v>
      </c>
      <c r="AX841" s="13" t="s">
        <v>76</v>
      </c>
      <c r="AY841" s="287" t="s">
        <v>190</v>
      </c>
    </row>
    <row r="842" spans="2:51" s="14" customFormat="1" ht="12">
      <c r="B842" s="288"/>
      <c r="C842" s="289"/>
      <c r="D842" s="268" t="s">
        <v>199</v>
      </c>
      <c r="E842" s="290" t="s">
        <v>1</v>
      </c>
      <c r="F842" s="291" t="s">
        <v>205</v>
      </c>
      <c r="G842" s="289"/>
      <c r="H842" s="292">
        <v>85.92</v>
      </c>
      <c r="I842" s="293"/>
      <c r="J842" s="289"/>
      <c r="K842" s="289"/>
      <c r="L842" s="294"/>
      <c r="M842" s="295"/>
      <c r="N842" s="296"/>
      <c r="O842" s="296"/>
      <c r="P842" s="296"/>
      <c r="Q842" s="296"/>
      <c r="R842" s="296"/>
      <c r="S842" s="296"/>
      <c r="T842" s="297"/>
      <c r="AT842" s="298" t="s">
        <v>199</v>
      </c>
      <c r="AU842" s="298" t="s">
        <v>85</v>
      </c>
      <c r="AV842" s="14" t="s">
        <v>197</v>
      </c>
      <c r="AW842" s="14" t="s">
        <v>31</v>
      </c>
      <c r="AX842" s="14" t="s">
        <v>83</v>
      </c>
      <c r="AY842" s="298" t="s">
        <v>190</v>
      </c>
    </row>
    <row r="843" spans="2:65" s="1" customFormat="1" ht="24" customHeight="1">
      <c r="B843" s="40"/>
      <c r="C843" s="254" t="s">
        <v>1878</v>
      </c>
      <c r="D843" s="254" t="s">
        <v>193</v>
      </c>
      <c r="E843" s="255" t="s">
        <v>1879</v>
      </c>
      <c r="F843" s="256" t="s">
        <v>1880</v>
      </c>
      <c r="G843" s="257" t="s">
        <v>196</v>
      </c>
      <c r="H843" s="258">
        <v>15.65</v>
      </c>
      <c r="I843" s="259"/>
      <c r="J843" s="260">
        <f>ROUND(I843*H843,2)</f>
        <v>0</v>
      </c>
      <c r="K843" s="256" t="s">
        <v>1</v>
      </c>
      <c r="L843" s="42"/>
      <c r="M843" s="261" t="s">
        <v>1</v>
      </c>
      <c r="N843" s="262" t="s">
        <v>41</v>
      </c>
      <c r="O843" s="88"/>
      <c r="P843" s="263">
        <f>O843*H843</f>
        <v>0</v>
      </c>
      <c r="Q843" s="263">
        <v>0</v>
      </c>
      <c r="R843" s="263">
        <f>Q843*H843</f>
        <v>0</v>
      </c>
      <c r="S843" s="263">
        <v>0</v>
      </c>
      <c r="T843" s="264">
        <f>S843*H843</f>
        <v>0</v>
      </c>
      <c r="AR843" s="265" t="s">
        <v>301</v>
      </c>
      <c r="AT843" s="265" t="s">
        <v>193</v>
      </c>
      <c r="AU843" s="265" t="s">
        <v>85</v>
      </c>
      <c r="AY843" s="17" t="s">
        <v>190</v>
      </c>
      <c r="BE843" s="149">
        <f>IF(N843="základní",J843,0)</f>
        <v>0</v>
      </c>
      <c r="BF843" s="149">
        <f>IF(N843="snížená",J843,0)</f>
        <v>0</v>
      </c>
      <c r="BG843" s="149">
        <f>IF(N843="zákl. přenesená",J843,0)</f>
        <v>0</v>
      </c>
      <c r="BH843" s="149">
        <f>IF(N843="sníž. přenesená",J843,0)</f>
        <v>0</v>
      </c>
      <c r="BI843" s="149">
        <f>IF(N843="nulová",J843,0)</f>
        <v>0</v>
      </c>
      <c r="BJ843" s="17" t="s">
        <v>83</v>
      </c>
      <c r="BK843" s="149">
        <f>ROUND(I843*H843,2)</f>
        <v>0</v>
      </c>
      <c r="BL843" s="17" t="s">
        <v>301</v>
      </c>
      <c r="BM843" s="265" t="s">
        <v>1881</v>
      </c>
    </row>
    <row r="844" spans="2:65" s="1" customFormat="1" ht="24" customHeight="1">
      <c r="B844" s="40"/>
      <c r="C844" s="254" t="s">
        <v>1882</v>
      </c>
      <c r="D844" s="254" t="s">
        <v>193</v>
      </c>
      <c r="E844" s="255" t="s">
        <v>1883</v>
      </c>
      <c r="F844" s="256" t="s">
        <v>1884</v>
      </c>
      <c r="G844" s="257" t="s">
        <v>196</v>
      </c>
      <c r="H844" s="258">
        <v>15.65</v>
      </c>
      <c r="I844" s="259"/>
      <c r="J844" s="260">
        <f>ROUND(I844*H844,2)</f>
        <v>0</v>
      </c>
      <c r="K844" s="256" t="s">
        <v>1</v>
      </c>
      <c r="L844" s="42"/>
      <c r="M844" s="261" t="s">
        <v>1</v>
      </c>
      <c r="N844" s="262" t="s">
        <v>41</v>
      </c>
      <c r="O844" s="88"/>
      <c r="P844" s="263">
        <f>O844*H844</f>
        <v>0</v>
      </c>
      <c r="Q844" s="263">
        <v>0</v>
      </c>
      <c r="R844" s="263">
        <f>Q844*H844</f>
        <v>0</v>
      </c>
      <c r="S844" s="263">
        <v>0</v>
      </c>
      <c r="T844" s="264">
        <f>S844*H844</f>
        <v>0</v>
      </c>
      <c r="AR844" s="265" t="s">
        <v>301</v>
      </c>
      <c r="AT844" s="265" t="s">
        <v>193</v>
      </c>
      <c r="AU844" s="265" t="s">
        <v>85</v>
      </c>
      <c r="AY844" s="17" t="s">
        <v>190</v>
      </c>
      <c r="BE844" s="149">
        <f>IF(N844="základní",J844,0)</f>
        <v>0</v>
      </c>
      <c r="BF844" s="149">
        <f>IF(N844="snížená",J844,0)</f>
        <v>0</v>
      </c>
      <c r="BG844" s="149">
        <f>IF(N844="zákl. přenesená",J844,0)</f>
        <v>0</v>
      </c>
      <c r="BH844" s="149">
        <f>IF(N844="sníž. přenesená",J844,0)</f>
        <v>0</v>
      </c>
      <c r="BI844" s="149">
        <f>IF(N844="nulová",J844,0)</f>
        <v>0</v>
      </c>
      <c r="BJ844" s="17" t="s">
        <v>83</v>
      </c>
      <c r="BK844" s="149">
        <f>ROUND(I844*H844,2)</f>
        <v>0</v>
      </c>
      <c r="BL844" s="17" t="s">
        <v>301</v>
      </c>
      <c r="BM844" s="265" t="s">
        <v>1885</v>
      </c>
    </row>
    <row r="845" spans="2:65" s="1" customFormat="1" ht="16.5" customHeight="1">
      <c r="B845" s="40"/>
      <c r="C845" s="254" t="s">
        <v>1886</v>
      </c>
      <c r="D845" s="254" t="s">
        <v>193</v>
      </c>
      <c r="E845" s="255" t="s">
        <v>1887</v>
      </c>
      <c r="F845" s="256" t="s">
        <v>1888</v>
      </c>
      <c r="G845" s="257" t="s">
        <v>196</v>
      </c>
      <c r="H845" s="258">
        <v>85.92</v>
      </c>
      <c r="I845" s="259"/>
      <c r="J845" s="260">
        <f>ROUND(I845*H845,2)</f>
        <v>0</v>
      </c>
      <c r="K845" s="256" t="s">
        <v>1</v>
      </c>
      <c r="L845" s="42"/>
      <c r="M845" s="261" t="s">
        <v>1</v>
      </c>
      <c r="N845" s="262" t="s">
        <v>41</v>
      </c>
      <c r="O845" s="88"/>
      <c r="P845" s="263">
        <f>O845*H845</f>
        <v>0</v>
      </c>
      <c r="Q845" s="263">
        <v>0</v>
      </c>
      <c r="R845" s="263">
        <f>Q845*H845</f>
        <v>0</v>
      </c>
      <c r="S845" s="263">
        <v>0</v>
      </c>
      <c r="T845" s="264">
        <f>S845*H845</f>
        <v>0</v>
      </c>
      <c r="AR845" s="265" t="s">
        <v>301</v>
      </c>
      <c r="AT845" s="265" t="s">
        <v>193</v>
      </c>
      <c r="AU845" s="265" t="s">
        <v>85</v>
      </c>
      <c r="AY845" s="17" t="s">
        <v>190</v>
      </c>
      <c r="BE845" s="149">
        <f>IF(N845="základní",J845,0)</f>
        <v>0</v>
      </c>
      <c r="BF845" s="149">
        <f>IF(N845="snížená",J845,0)</f>
        <v>0</v>
      </c>
      <c r="BG845" s="149">
        <f>IF(N845="zákl. přenesená",J845,0)</f>
        <v>0</v>
      </c>
      <c r="BH845" s="149">
        <f>IF(N845="sníž. přenesená",J845,0)</f>
        <v>0</v>
      </c>
      <c r="BI845" s="149">
        <f>IF(N845="nulová",J845,0)</f>
        <v>0</v>
      </c>
      <c r="BJ845" s="17" t="s">
        <v>83</v>
      </c>
      <c r="BK845" s="149">
        <f>ROUND(I845*H845,2)</f>
        <v>0</v>
      </c>
      <c r="BL845" s="17" t="s">
        <v>301</v>
      </c>
      <c r="BM845" s="265" t="s">
        <v>1889</v>
      </c>
    </row>
    <row r="846" spans="2:63" s="11" customFormat="1" ht="22.8" customHeight="1">
      <c r="B846" s="238"/>
      <c r="C846" s="239"/>
      <c r="D846" s="240" t="s">
        <v>75</v>
      </c>
      <c r="E846" s="252" t="s">
        <v>1890</v>
      </c>
      <c r="F846" s="252" t="s">
        <v>1891</v>
      </c>
      <c r="G846" s="239"/>
      <c r="H846" s="239"/>
      <c r="I846" s="242"/>
      <c r="J846" s="253">
        <f>BK846</f>
        <v>0</v>
      </c>
      <c r="K846" s="239"/>
      <c r="L846" s="244"/>
      <c r="M846" s="245"/>
      <c r="N846" s="246"/>
      <c r="O846" s="246"/>
      <c r="P846" s="247">
        <f>SUM(P847:P855)</f>
        <v>0</v>
      </c>
      <c r="Q846" s="246"/>
      <c r="R846" s="247">
        <f>SUM(R847:R855)</f>
        <v>0</v>
      </c>
      <c r="S846" s="246"/>
      <c r="T846" s="248">
        <f>SUM(T847:T855)</f>
        <v>0</v>
      </c>
      <c r="AR846" s="249" t="s">
        <v>85</v>
      </c>
      <c r="AT846" s="250" t="s">
        <v>75</v>
      </c>
      <c r="AU846" s="250" t="s">
        <v>83</v>
      </c>
      <c r="AY846" s="249" t="s">
        <v>190</v>
      </c>
      <c r="BK846" s="251">
        <f>SUM(BK847:BK855)</f>
        <v>0</v>
      </c>
    </row>
    <row r="847" spans="2:65" s="1" customFormat="1" ht="24" customHeight="1">
      <c r="B847" s="40"/>
      <c r="C847" s="254" t="s">
        <v>1892</v>
      </c>
      <c r="D847" s="254" t="s">
        <v>193</v>
      </c>
      <c r="E847" s="255" t="s">
        <v>1893</v>
      </c>
      <c r="F847" s="256" t="s">
        <v>1894</v>
      </c>
      <c r="G847" s="257" t="s">
        <v>196</v>
      </c>
      <c r="H847" s="258">
        <v>1585.864</v>
      </c>
      <c r="I847" s="259"/>
      <c r="J847" s="260">
        <f>ROUND(I847*H847,2)</f>
        <v>0</v>
      </c>
      <c r="K847" s="256" t="s">
        <v>1</v>
      </c>
      <c r="L847" s="42"/>
      <c r="M847" s="261" t="s">
        <v>1</v>
      </c>
      <c r="N847" s="262" t="s">
        <v>41</v>
      </c>
      <c r="O847" s="88"/>
      <c r="P847" s="263">
        <f>O847*H847</f>
        <v>0</v>
      </c>
      <c r="Q847" s="263">
        <v>0</v>
      </c>
      <c r="R847" s="263">
        <f>Q847*H847</f>
        <v>0</v>
      </c>
      <c r="S847" s="263">
        <v>0</v>
      </c>
      <c r="T847" s="264">
        <f>S847*H847</f>
        <v>0</v>
      </c>
      <c r="AR847" s="265" t="s">
        <v>301</v>
      </c>
      <c r="AT847" s="265" t="s">
        <v>193</v>
      </c>
      <c r="AU847" s="265" t="s">
        <v>85</v>
      </c>
      <c r="AY847" s="17" t="s">
        <v>190</v>
      </c>
      <c r="BE847" s="149">
        <f>IF(N847="základní",J847,0)</f>
        <v>0</v>
      </c>
      <c r="BF847" s="149">
        <f>IF(N847="snížená",J847,0)</f>
        <v>0</v>
      </c>
      <c r="BG847" s="149">
        <f>IF(N847="zákl. přenesená",J847,0)</f>
        <v>0</v>
      </c>
      <c r="BH847" s="149">
        <f>IF(N847="sníž. přenesená",J847,0)</f>
        <v>0</v>
      </c>
      <c r="BI847" s="149">
        <f>IF(N847="nulová",J847,0)</f>
        <v>0</v>
      </c>
      <c r="BJ847" s="17" t="s">
        <v>83</v>
      </c>
      <c r="BK847" s="149">
        <f>ROUND(I847*H847,2)</f>
        <v>0</v>
      </c>
      <c r="BL847" s="17" t="s">
        <v>301</v>
      </c>
      <c r="BM847" s="265" t="s">
        <v>1895</v>
      </c>
    </row>
    <row r="848" spans="2:51" s="12" customFormat="1" ht="12">
      <c r="B848" s="266"/>
      <c r="C848" s="267"/>
      <c r="D848" s="268" t="s">
        <v>199</v>
      </c>
      <c r="E848" s="269" t="s">
        <v>1</v>
      </c>
      <c r="F848" s="270" t="s">
        <v>1896</v>
      </c>
      <c r="G848" s="267"/>
      <c r="H848" s="269" t="s">
        <v>1</v>
      </c>
      <c r="I848" s="271"/>
      <c r="J848" s="267"/>
      <c r="K848" s="267"/>
      <c r="L848" s="272"/>
      <c r="M848" s="273"/>
      <c r="N848" s="274"/>
      <c r="O848" s="274"/>
      <c r="P848" s="274"/>
      <c r="Q848" s="274"/>
      <c r="R848" s="274"/>
      <c r="S848" s="274"/>
      <c r="T848" s="275"/>
      <c r="AT848" s="276" t="s">
        <v>199</v>
      </c>
      <c r="AU848" s="276" t="s">
        <v>85</v>
      </c>
      <c r="AV848" s="12" t="s">
        <v>83</v>
      </c>
      <c r="AW848" s="12" t="s">
        <v>31</v>
      </c>
      <c r="AX848" s="12" t="s">
        <v>76</v>
      </c>
      <c r="AY848" s="276" t="s">
        <v>190</v>
      </c>
    </row>
    <row r="849" spans="2:51" s="13" customFormat="1" ht="12">
      <c r="B849" s="277"/>
      <c r="C849" s="278"/>
      <c r="D849" s="268" t="s">
        <v>199</v>
      </c>
      <c r="E849" s="279" t="s">
        <v>1</v>
      </c>
      <c r="F849" s="280" t="s">
        <v>1897</v>
      </c>
      <c r="G849" s="278"/>
      <c r="H849" s="281">
        <v>827.218</v>
      </c>
      <c r="I849" s="282"/>
      <c r="J849" s="278"/>
      <c r="K849" s="278"/>
      <c r="L849" s="283"/>
      <c r="M849" s="284"/>
      <c r="N849" s="285"/>
      <c r="O849" s="285"/>
      <c r="P849" s="285"/>
      <c r="Q849" s="285"/>
      <c r="R849" s="285"/>
      <c r="S849" s="285"/>
      <c r="T849" s="286"/>
      <c r="AT849" s="287" t="s">
        <v>199</v>
      </c>
      <c r="AU849" s="287" t="s">
        <v>85</v>
      </c>
      <c r="AV849" s="13" t="s">
        <v>85</v>
      </c>
      <c r="AW849" s="13" t="s">
        <v>31</v>
      </c>
      <c r="AX849" s="13" t="s">
        <v>76</v>
      </c>
      <c r="AY849" s="287" t="s">
        <v>190</v>
      </c>
    </row>
    <row r="850" spans="2:51" s="12" customFormat="1" ht="12">
      <c r="B850" s="266"/>
      <c r="C850" s="267"/>
      <c r="D850" s="268" t="s">
        <v>199</v>
      </c>
      <c r="E850" s="269" t="s">
        <v>1</v>
      </c>
      <c r="F850" s="270" t="s">
        <v>1898</v>
      </c>
      <c r="G850" s="267"/>
      <c r="H850" s="269" t="s">
        <v>1</v>
      </c>
      <c r="I850" s="271"/>
      <c r="J850" s="267"/>
      <c r="K850" s="267"/>
      <c r="L850" s="272"/>
      <c r="M850" s="273"/>
      <c r="N850" s="274"/>
      <c r="O850" s="274"/>
      <c r="P850" s="274"/>
      <c r="Q850" s="274"/>
      <c r="R850" s="274"/>
      <c r="S850" s="274"/>
      <c r="T850" s="275"/>
      <c r="AT850" s="276" t="s">
        <v>199</v>
      </c>
      <c r="AU850" s="276" t="s">
        <v>85</v>
      </c>
      <c r="AV850" s="12" t="s">
        <v>83</v>
      </c>
      <c r="AW850" s="12" t="s">
        <v>31</v>
      </c>
      <c r="AX850" s="12" t="s">
        <v>76</v>
      </c>
      <c r="AY850" s="276" t="s">
        <v>190</v>
      </c>
    </row>
    <row r="851" spans="2:51" s="13" customFormat="1" ht="12">
      <c r="B851" s="277"/>
      <c r="C851" s="278"/>
      <c r="D851" s="268" t="s">
        <v>199</v>
      </c>
      <c r="E851" s="279" t="s">
        <v>1</v>
      </c>
      <c r="F851" s="280" t="s">
        <v>1899</v>
      </c>
      <c r="G851" s="278"/>
      <c r="H851" s="281">
        <v>479.436</v>
      </c>
      <c r="I851" s="282"/>
      <c r="J851" s="278"/>
      <c r="K851" s="278"/>
      <c r="L851" s="283"/>
      <c r="M851" s="284"/>
      <c r="N851" s="285"/>
      <c r="O851" s="285"/>
      <c r="P851" s="285"/>
      <c r="Q851" s="285"/>
      <c r="R851" s="285"/>
      <c r="S851" s="285"/>
      <c r="T851" s="286"/>
      <c r="AT851" s="287" t="s">
        <v>199</v>
      </c>
      <c r="AU851" s="287" t="s">
        <v>85</v>
      </c>
      <c r="AV851" s="13" t="s">
        <v>85</v>
      </c>
      <c r="AW851" s="13" t="s">
        <v>31</v>
      </c>
      <c r="AX851" s="13" t="s">
        <v>76</v>
      </c>
      <c r="AY851" s="287" t="s">
        <v>190</v>
      </c>
    </row>
    <row r="852" spans="2:51" s="12" customFormat="1" ht="12">
      <c r="B852" s="266"/>
      <c r="C852" s="267"/>
      <c r="D852" s="268" t="s">
        <v>199</v>
      </c>
      <c r="E852" s="269" t="s">
        <v>1</v>
      </c>
      <c r="F852" s="270" t="s">
        <v>1900</v>
      </c>
      <c r="G852" s="267"/>
      <c r="H852" s="269" t="s">
        <v>1</v>
      </c>
      <c r="I852" s="271"/>
      <c r="J852" s="267"/>
      <c r="K852" s="267"/>
      <c r="L852" s="272"/>
      <c r="M852" s="273"/>
      <c r="N852" s="274"/>
      <c r="O852" s="274"/>
      <c r="P852" s="274"/>
      <c r="Q852" s="274"/>
      <c r="R852" s="274"/>
      <c r="S852" s="274"/>
      <c r="T852" s="275"/>
      <c r="AT852" s="276" t="s">
        <v>199</v>
      </c>
      <c r="AU852" s="276" t="s">
        <v>85</v>
      </c>
      <c r="AV852" s="12" t="s">
        <v>83</v>
      </c>
      <c r="AW852" s="12" t="s">
        <v>31</v>
      </c>
      <c r="AX852" s="12" t="s">
        <v>76</v>
      </c>
      <c r="AY852" s="276" t="s">
        <v>190</v>
      </c>
    </row>
    <row r="853" spans="2:51" s="13" customFormat="1" ht="12">
      <c r="B853" s="277"/>
      <c r="C853" s="278"/>
      <c r="D853" s="268" t="s">
        <v>199</v>
      </c>
      <c r="E853" s="279" t="s">
        <v>1</v>
      </c>
      <c r="F853" s="280" t="s">
        <v>1901</v>
      </c>
      <c r="G853" s="278"/>
      <c r="H853" s="281">
        <v>259.11</v>
      </c>
      <c r="I853" s="282"/>
      <c r="J853" s="278"/>
      <c r="K853" s="278"/>
      <c r="L853" s="283"/>
      <c r="M853" s="284"/>
      <c r="N853" s="285"/>
      <c r="O853" s="285"/>
      <c r="P853" s="285"/>
      <c r="Q853" s="285"/>
      <c r="R853" s="285"/>
      <c r="S853" s="285"/>
      <c r="T853" s="286"/>
      <c r="AT853" s="287" t="s">
        <v>199</v>
      </c>
      <c r="AU853" s="287" t="s">
        <v>85</v>
      </c>
      <c r="AV853" s="13" t="s">
        <v>85</v>
      </c>
      <c r="AW853" s="13" t="s">
        <v>31</v>
      </c>
      <c r="AX853" s="13" t="s">
        <v>76</v>
      </c>
      <c r="AY853" s="287" t="s">
        <v>190</v>
      </c>
    </row>
    <row r="854" spans="2:51" s="13" customFormat="1" ht="12">
      <c r="B854" s="277"/>
      <c r="C854" s="278"/>
      <c r="D854" s="268" t="s">
        <v>199</v>
      </c>
      <c r="E854" s="279" t="s">
        <v>1</v>
      </c>
      <c r="F854" s="280" t="s">
        <v>1902</v>
      </c>
      <c r="G854" s="278"/>
      <c r="H854" s="281">
        <v>20.1</v>
      </c>
      <c r="I854" s="282"/>
      <c r="J854" s="278"/>
      <c r="K854" s="278"/>
      <c r="L854" s="283"/>
      <c r="M854" s="284"/>
      <c r="N854" s="285"/>
      <c r="O854" s="285"/>
      <c r="P854" s="285"/>
      <c r="Q854" s="285"/>
      <c r="R854" s="285"/>
      <c r="S854" s="285"/>
      <c r="T854" s="286"/>
      <c r="AT854" s="287" t="s">
        <v>199</v>
      </c>
      <c r="AU854" s="287" t="s">
        <v>85</v>
      </c>
      <c r="AV854" s="13" t="s">
        <v>85</v>
      </c>
      <c r="AW854" s="13" t="s">
        <v>31</v>
      </c>
      <c r="AX854" s="13" t="s">
        <v>76</v>
      </c>
      <c r="AY854" s="287" t="s">
        <v>190</v>
      </c>
    </row>
    <row r="855" spans="2:51" s="14" customFormat="1" ht="12">
      <c r="B855" s="288"/>
      <c r="C855" s="289"/>
      <c r="D855" s="268" t="s">
        <v>199</v>
      </c>
      <c r="E855" s="290" t="s">
        <v>1</v>
      </c>
      <c r="F855" s="291" t="s">
        <v>205</v>
      </c>
      <c r="G855" s="289"/>
      <c r="H855" s="292">
        <v>1585.864</v>
      </c>
      <c r="I855" s="293"/>
      <c r="J855" s="289"/>
      <c r="K855" s="289"/>
      <c r="L855" s="294"/>
      <c r="M855" s="295"/>
      <c r="N855" s="296"/>
      <c r="O855" s="296"/>
      <c r="P855" s="296"/>
      <c r="Q855" s="296"/>
      <c r="R855" s="296"/>
      <c r="S855" s="296"/>
      <c r="T855" s="297"/>
      <c r="AT855" s="298" t="s">
        <v>199</v>
      </c>
      <c r="AU855" s="298" t="s">
        <v>85</v>
      </c>
      <c r="AV855" s="14" t="s">
        <v>197</v>
      </c>
      <c r="AW855" s="14" t="s">
        <v>31</v>
      </c>
      <c r="AX855" s="14" t="s">
        <v>83</v>
      </c>
      <c r="AY855" s="298" t="s">
        <v>190</v>
      </c>
    </row>
    <row r="856" spans="2:63" s="11" customFormat="1" ht="25.9" customHeight="1">
      <c r="B856" s="238"/>
      <c r="C856" s="239"/>
      <c r="D856" s="240" t="s">
        <v>75</v>
      </c>
      <c r="E856" s="241" t="s">
        <v>168</v>
      </c>
      <c r="F856" s="241" t="s">
        <v>522</v>
      </c>
      <c r="G856" s="239"/>
      <c r="H856" s="239"/>
      <c r="I856" s="242"/>
      <c r="J856" s="243">
        <f>BK856</f>
        <v>0</v>
      </c>
      <c r="K856" s="239"/>
      <c r="L856" s="244"/>
      <c r="M856" s="245"/>
      <c r="N856" s="246"/>
      <c r="O856" s="246"/>
      <c r="P856" s="247">
        <f>P857+P859+P861+P863</f>
        <v>0</v>
      </c>
      <c r="Q856" s="246"/>
      <c r="R856" s="247">
        <f>R857+R859+R861+R863</f>
        <v>0</v>
      </c>
      <c r="S856" s="246"/>
      <c r="T856" s="248">
        <f>T857+T859+T861+T863</f>
        <v>0</v>
      </c>
      <c r="AR856" s="249" t="s">
        <v>228</v>
      </c>
      <c r="AT856" s="250" t="s">
        <v>75</v>
      </c>
      <c r="AU856" s="250" t="s">
        <v>76</v>
      </c>
      <c r="AY856" s="249" t="s">
        <v>190</v>
      </c>
      <c r="BK856" s="251">
        <f>BK857+BK859+BK861+BK863</f>
        <v>0</v>
      </c>
    </row>
    <row r="857" spans="2:63" s="11" customFormat="1" ht="22.8" customHeight="1">
      <c r="B857" s="238"/>
      <c r="C857" s="239"/>
      <c r="D857" s="240" t="s">
        <v>75</v>
      </c>
      <c r="E857" s="252" t="s">
        <v>523</v>
      </c>
      <c r="F857" s="252" t="s">
        <v>524</v>
      </c>
      <c r="G857" s="239"/>
      <c r="H857" s="239"/>
      <c r="I857" s="242"/>
      <c r="J857" s="253">
        <f>BK857</f>
        <v>0</v>
      </c>
      <c r="K857" s="239"/>
      <c r="L857" s="244"/>
      <c r="M857" s="245"/>
      <c r="N857" s="246"/>
      <c r="O857" s="246"/>
      <c r="P857" s="247">
        <f>P858</f>
        <v>0</v>
      </c>
      <c r="Q857" s="246"/>
      <c r="R857" s="247">
        <f>R858</f>
        <v>0</v>
      </c>
      <c r="S857" s="246"/>
      <c r="T857" s="248">
        <f>T858</f>
        <v>0</v>
      </c>
      <c r="AR857" s="249" t="s">
        <v>228</v>
      </c>
      <c r="AT857" s="250" t="s">
        <v>75</v>
      </c>
      <c r="AU857" s="250" t="s">
        <v>83</v>
      </c>
      <c r="AY857" s="249" t="s">
        <v>190</v>
      </c>
      <c r="BK857" s="251">
        <f>BK858</f>
        <v>0</v>
      </c>
    </row>
    <row r="858" spans="2:65" s="1" customFormat="1" ht="16.5" customHeight="1">
      <c r="B858" s="40"/>
      <c r="C858" s="254" t="s">
        <v>1903</v>
      </c>
      <c r="D858" s="254" t="s">
        <v>193</v>
      </c>
      <c r="E858" s="255" t="s">
        <v>526</v>
      </c>
      <c r="F858" s="256" t="s">
        <v>527</v>
      </c>
      <c r="G858" s="257" t="s">
        <v>528</v>
      </c>
      <c r="H858" s="258">
        <v>1</v>
      </c>
      <c r="I858" s="259"/>
      <c r="J858" s="260">
        <f>ROUND(I858*H858,2)</f>
        <v>0</v>
      </c>
      <c r="K858" s="256" t="s">
        <v>1</v>
      </c>
      <c r="L858" s="42"/>
      <c r="M858" s="261" t="s">
        <v>1</v>
      </c>
      <c r="N858" s="262" t="s">
        <v>41</v>
      </c>
      <c r="O858" s="88"/>
      <c r="P858" s="263">
        <f>O858*H858</f>
        <v>0</v>
      </c>
      <c r="Q858" s="263">
        <v>0</v>
      </c>
      <c r="R858" s="263">
        <f>Q858*H858</f>
        <v>0</v>
      </c>
      <c r="S858" s="263">
        <v>0</v>
      </c>
      <c r="T858" s="264">
        <f>S858*H858</f>
        <v>0</v>
      </c>
      <c r="AR858" s="265" t="s">
        <v>197</v>
      </c>
      <c r="AT858" s="265" t="s">
        <v>193</v>
      </c>
      <c r="AU858" s="265" t="s">
        <v>85</v>
      </c>
      <c r="AY858" s="17" t="s">
        <v>190</v>
      </c>
      <c r="BE858" s="149">
        <f>IF(N858="základní",J858,0)</f>
        <v>0</v>
      </c>
      <c r="BF858" s="149">
        <f>IF(N858="snížená",J858,0)</f>
        <v>0</v>
      </c>
      <c r="BG858" s="149">
        <f>IF(N858="zákl. přenesená",J858,0)</f>
        <v>0</v>
      </c>
      <c r="BH858" s="149">
        <f>IF(N858="sníž. přenesená",J858,0)</f>
        <v>0</v>
      </c>
      <c r="BI858" s="149">
        <f>IF(N858="nulová",J858,0)</f>
        <v>0</v>
      </c>
      <c r="BJ858" s="17" t="s">
        <v>83</v>
      </c>
      <c r="BK858" s="149">
        <f>ROUND(I858*H858,2)</f>
        <v>0</v>
      </c>
      <c r="BL858" s="17" t="s">
        <v>197</v>
      </c>
      <c r="BM858" s="265" t="s">
        <v>1904</v>
      </c>
    </row>
    <row r="859" spans="2:63" s="11" customFormat="1" ht="22.8" customHeight="1">
      <c r="B859" s="238"/>
      <c r="C859" s="239"/>
      <c r="D859" s="240" t="s">
        <v>75</v>
      </c>
      <c r="E859" s="252" t="s">
        <v>530</v>
      </c>
      <c r="F859" s="252" t="s">
        <v>167</v>
      </c>
      <c r="G859" s="239"/>
      <c r="H859" s="239"/>
      <c r="I859" s="242"/>
      <c r="J859" s="253">
        <f>BK859</f>
        <v>0</v>
      </c>
      <c r="K859" s="239"/>
      <c r="L859" s="244"/>
      <c r="M859" s="245"/>
      <c r="N859" s="246"/>
      <c r="O859" s="246"/>
      <c r="P859" s="247">
        <f>P860</f>
        <v>0</v>
      </c>
      <c r="Q859" s="246"/>
      <c r="R859" s="247">
        <f>R860</f>
        <v>0</v>
      </c>
      <c r="S859" s="246"/>
      <c r="T859" s="248">
        <f>T860</f>
        <v>0</v>
      </c>
      <c r="AR859" s="249" t="s">
        <v>228</v>
      </c>
      <c r="AT859" s="250" t="s">
        <v>75</v>
      </c>
      <c r="AU859" s="250" t="s">
        <v>83</v>
      </c>
      <c r="AY859" s="249" t="s">
        <v>190</v>
      </c>
      <c r="BK859" s="251">
        <f>BK860</f>
        <v>0</v>
      </c>
    </row>
    <row r="860" spans="2:65" s="1" customFormat="1" ht="16.5" customHeight="1">
      <c r="B860" s="40"/>
      <c r="C860" s="254" t="s">
        <v>1905</v>
      </c>
      <c r="D860" s="254" t="s">
        <v>193</v>
      </c>
      <c r="E860" s="255" t="s">
        <v>532</v>
      </c>
      <c r="F860" s="256" t="s">
        <v>167</v>
      </c>
      <c r="G860" s="257" t="s">
        <v>528</v>
      </c>
      <c r="H860" s="258">
        <v>1</v>
      </c>
      <c r="I860" s="259"/>
      <c r="J860" s="260">
        <f>ROUND(I860*H860,2)</f>
        <v>0</v>
      </c>
      <c r="K860" s="256" t="s">
        <v>1</v>
      </c>
      <c r="L860" s="42"/>
      <c r="M860" s="261" t="s">
        <v>1</v>
      </c>
      <c r="N860" s="262" t="s">
        <v>41</v>
      </c>
      <c r="O860" s="88"/>
      <c r="P860" s="263">
        <f>O860*H860</f>
        <v>0</v>
      </c>
      <c r="Q860" s="263">
        <v>0</v>
      </c>
      <c r="R860" s="263">
        <f>Q860*H860</f>
        <v>0</v>
      </c>
      <c r="S860" s="263">
        <v>0</v>
      </c>
      <c r="T860" s="264">
        <f>S860*H860</f>
        <v>0</v>
      </c>
      <c r="AR860" s="265" t="s">
        <v>197</v>
      </c>
      <c r="AT860" s="265" t="s">
        <v>193</v>
      </c>
      <c r="AU860" s="265" t="s">
        <v>85</v>
      </c>
      <c r="AY860" s="17" t="s">
        <v>190</v>
      </c>
      <c r="BE860" s="149">
        <f>IF(N860="základní",J860,0)</f>
        <v>0</v>
      </c>
      <c r="BF860" s="149">
        <f>IF(N860="snížená",J860,0)</f>
        <v>0</v>
      </c>
      <c r="BG860" s="149">
        <f>IF(N860="zákl. přenesená",J860,0)</f>
        <v>0</v>
      </c>
      <c r="BH860" s="149">
        <f>IF(N860="sníž. přenesená",J860,0)</f>
        <v>0</v>
      </c>
      <c r="BI860" s="149">
        <f>IF(N860="nulová",J860,0)</f>
        <v>0</v>
      </c>
      <c r="BJ860" s="17" t="s">
        <v>83</v>
      </c>
      <c r="BK860" s="149">
        <f>ROUND(I860*H860,2)</f>
        <v>0</v>
      </c>
      <c r="BL860" s="17" t="s">
        <v>197</v>
      </c>
      <c r="BM860" s="265" t="s">
        <v>1906</v>
      </c>
    </row>
    <row r="861" spans="2:63" s="11" customFormat="1" ht="22.8" customHeight="1">
      <c r="B861" s="238"/>
      <c r="C861" s="239"/>
      <c r="D861" s="240" t="s">
        <v>75</v>
      </c>
      <c r="E861" s="252" t="s">
        <v>534</v>
      </c>
      <c r="F861" s="252" t="s">
        <v>535</v>
      </c>
      <c r="G861" s="239"/>
      <c r="H861" s="239"/>
      <c r="I861" s="242"/>
      <c r="J861" s="253">
        <f>BK861</f>
        <v>0</v>
      </c>
      <c r="K861" s="239"/>
      <c r="L861" s="244"/>
      <c r="M861" s="245"/>
      <c r="N861" s="246"/>
      <c r="O861" s="246"/>
      <c r="P861" s="247">
        <f>P862</f>
        <v>0</v>
      </c>
      <c r="Q861" s="246"/>
      <c r="R861" s="247">
        <f>R862</f>
        <v>0</v>
      </c>
      <c r="S861" s="246"/>
      <c r="T861" s="248">
        <f>T862</f>
        <v>0</v>
      </c>
      <c r="AR861" s="249" t="s">
        <v>228</v>
      </c>
      <c r="AT861" s="250" t="s">
        <v>75</v>
      </c>
      <c r="AU861" s="250" t="s">
        <v>83</v>
      </c>
      <c r="AY861" s="249" t="s">
        <v>190</v>
      </c>
      <c r="BK861" s="251">
        <f>BK862</f>
        <v>0</v>
      </c>
    </row>
    <row r="862" spans="2:65" s="1" customFormat="1" ht="16.5" customHeight="1">
      <c r="B862" s="40"/>
      <c r="C862" s="254" t="s">
        <v>1907</v>
      </c>
      <c r="D862" s="254" t="s">
        <v>193</v>
      </c>
      <c r="E862" s="255" t="s">
        <v>537</v>
      </c>
      <c r="F862" s="256" t="s">
        <v>535</v>
      </c>
      <c r="G862" s="257" t="s">
        <v>528</v>
      </c>
      <c r="H862" s="258">
        <v>1</v>
      </c>
      <c r="I862" s="259"/>
      <c r="J862" s="260">
        <f>ROUND(I862*H862,2)</f>
        <v>0</v>
      </c>
      <c r="K862" s="256" t="s">
        <v>1</v>
      </c>
      <c r="L862" s="42"/>
      <c r="M862" s="261" t="s">
        <v>1</v>
      </c>
      <c r="N862" s="262" t="s">
        <v>41</v>
      </c>
      <c r="O862" s="88"/>
      <c r="P862" s="263">
        <f>O862*H862</f>
        <v>0</v>
      </c>
      <c r="Q862" s="263">
        <v>0</v>
      </c>
      <c r="R862" s="263">
        <f>Q862*H862</f>
        <v>0</v>
      </c>
      <c r="S862" s="263">
        <v>0</v>
      </c>
      <c r="T862" s="264">
        <f>S862*H862</f>
        <v>0</v>
      </c>
      <c r="AR862" s="265" t="s">
        <v>197</v>
      </c>
      <c r="AT862" s="265" t="s">
        <v>193</v>
      </c>
      <c r="AU862" s="265" t="s">
        <v>85</v>
      </c>
      <c r="AY862" s="17" t="s">
        <v>190</v>
      </c>
      <c r="BE862" s="149">
        <f>IF(N862="základní",J862,0)</f>
        <v>0</v>
      </c>
      <c r="BF862" s="149">
        <f>IF(N862="snížená",J862,0)</f>
        <v>0</v>
      </c>
      <c r="BG862" s="149">
        <f>IF(N862="zákl. přenesená",J862,0)</f>
        <v>0</v>
      </c>
      <c r="BH862" s="149">
        <f>IF(N862="sníž. přenesená",J862,0)</f>
        <v>0</v>
      </c>
      <c r="BI862" s="149">
        <f>IF(N862="nulová",J862,0)</f>
        <v>0</v>
      </c>
      <c r="BJ862" s="17" t="s">
        <v>83</v>
      </c>
      <c r="BK862" s="149">
        <f>ROUND(I862*H862,2)</f>
        <v>0</v>
      </c>
      <c r="BL862" s="17" t="s">
        <v>197</v>
      </c>
      <c r="BM862" s="265" t="s">
        <v>1908</v>
      </c>
    </row>
    <row r="863" spans="2:63" s="11" customFormat="1" ht="22.8" customHeight="1">
      <c r="B863" s="238"/>
      <c r="C863" s="239"/>
      <c r="D863" s="240" t="s">
        <v>75</v>
      </c>
      <c r="E863" s="252" t="s">
        <v>539</v>
      </c>
      <c r="F863" s="252" t="s">
        <v>171</v>
      </c>
      <c r="G863" s="239"/>
      <c r="H863" s="239"/>
      <c r="I863" s="242"/>
      <c r="J863" s="253">
        <f>BK863</f>
        <v>0</v>
      </c>
      <c r="K863" s="239"/>
      <c r="L863" s="244"/>
      <c r="M863" s="245"/>
      <c r="N863" s="246"/>
      <c r="O863" s="246"/>
      <c r="P863" s="247">
        <f>P864</f>
        <v>0</v>
      </c>
      <c r="Q863" s="246"/>
      <c r="R863" s="247">
        <f>R864</f>
        <v>0</v>
      </c>
      <c r="S863" s="246"/>
      <c r="T863" s="248">
        <f>T864</f>
        <v>0</v>
      </c>
      <c r="AR863" s="249" t="s">
        <v>228</v>
      </c>
      <c r="AT863" s="250" t="s">
        <v>75</v>
      </c>
      <c r="AU863" s="250" t="s">
        <v>83</v>
      </c>
      <c r="AY863" s="249" t="s">
        <v>190</v>
      </c>
      <c r="BK863" s="251">
        <f>BK864</f>
        <v>0</v>
      </c>
    </row>
    <row r="864" spans="2:65" s="1" customFormat="1" ht="16.5" customHeight="1">
      <c r="B864" s="40"/>
      <c r="C864" s="254" t="s">
        <v>1909</v>
      </c>
      <c r="D864" s="254" t="s">
        <v>193</v>
      </c>
      <c r="E864" s="255" t="s">
        <v>541</v>
      </c>
      <c r="F864" s="256" t="s">
        <v>171</v>
      </c>
      <c r="G864" s="257" t="s">
        <v>528</v>
      </c>
      <c r="H864" s="258">
        <v>1</v>
      </c>
      <c r="I864" s="259"/>
      <c r="J864" s="260">
        <f>ROUND(I864*H864,2)</f>
        <v>0</v>
      </c>
      <c r="K864" s="256" t="s">
        <v>1</v>
      </c>
      <c r="L864" s="42"/>
      <c r="M864" s="320" t="s">
        <v>1</v>
      </c>
      <c r="N864" s="321" t="s">
        <v>41</v>
      </c>
      <c r="O864" s="322"/>
      <c r="P864" s="323">
        <f>O864*H864</f>
        <v>0</v>
      </c>
      <c r="Q864" s="323">
        <v>0</v>
      </c>
      <c r="R864" s="323">
        <f>Q864*H864</f>
        <v>0</v>
      </c>
      <c r="S864" s="323">
        <v>0</v>
      </c>
      <c r="T864" s="324">
        <f>S864*H864</f>
        <v>0</v>
      </c>
      <c r="AR864" s="265" t="s">
        <v>197</v>
      </c>
      <c r="AT864" s="265" t="s">
        <v>193</v>
      </c>
      <c r="AU864" s="265" t="s">
        <v>85</v>
      </c>
      <c r="AY864" s="17" t="s">
        <v>190</v>
      </c>
      <c r="BE864" s="149">
        <f>IF(N864="základní",J864,0)</f>
        <v>0</v>
      </c>
      <c r="BF864" s="149">
        <f>IF(N864="snížená",J864,0)</f>
        <v>0</v>
      </c>
      <c r="BG864" s="149">
        <f>IF(N864="zákl. přenesená",J864,0)</f>
        <v>0</v>
      </c>
      <c r="BH864" s="149">
        <f>IF(N864="sníž. přenesená",J864,0)</f>
        <v>0</v>
      </c>
      <c r="BI864" s="149">
        <f>IF(N864="nulová",J864,0)</f>
        <v>0</v>
      </c>
      <c r="BJ864" s="17" t="s">
        <v>83</v>
      </c>
      <c r="BK864" s="149">
        <f>ROUND(I864*H864,2)</f>
        <v>0</v>
      </c>
      <c r="BL864" s="17" t="s">
        <v>197</v>
      </c>
      <c r="BM864" s="265" t="s">
        <v>1910</v>
      </c>
    </row>
    <row r="865" spans="2:12" s="1" customFormat="1" ht="6.95" customHeight="1">
      <c r="B865" s="63"/>
      <c r="C865" s="64"/>
      <c r="D865" s="64"/>
      <c r="E865" s="64"/>
      <c r="F865" s="64"/>
      <c r="G865" s="64"/>
      <c r="H865" s="64"/>
      <c r="I865" s="199"/>
      <c r="J865" s="64"/>
      <c r="K865" s="64"/>
      <c r="L865" s="42"/>
    </row>
  </sheetData>
  <sheetProtection password="CC35" sheet="1" objects="1" scenarios="1" formatColumns="0" formatRows="0" autoFilter="0"/>
  <autoFilter ref="C156:K864"/>
  <mergeCells count="17">
    <mergeCell ref="E149:H149"/>
    <mergeCell ref="E85:H85"/>
    <mergeCell ref="E87:H87"/>
    <mergeCell ref="E89:H89"/>
    <mergeCell ref="D129:F129"/>
    <mergeCell ref="D130:F130"/>
    <mergeCell ref="D131:F131"/>
    <mergeCell ref="D132:F132"/>
    <mergeCell ref="D133:F133"/>
    <mergeCell ref="E145:H145"/>
    <mergeCell ref="E147:H147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109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1158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1911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J106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ROUND((SUM(BE106:BE113)+SUM(BE135:BE186)),2)</f>
        <v>0</v>
      </c>
      <c r="I37" s="180">
        <v>0.21</v>
      </c>
      <c r="J37" s="179">
        <f>ROUND(((SUM(BE106:BE113)+SUM(BE135:BE186))*I37),2)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ROUND((SUM(BF106:BF113)+SUM(BF135:BF186)),2)</f>
        <v>0</v>
      </c>
      <c r="I38" s="180">
        <v>0.15</v>
      </c>
      <c r="J38" s="179">
        <f>ROUND(((SUM(BF106:BF113)+SUM(BF135:BF186))*I38),2)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ROUND((SUM(BG106:BG113)+SUM(BG135:BG186)),2)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ROUND((SUM(BH106:BH113)+SUM(BH135:BH186)),2)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ROUND((SUM(BI106:BI113)+SUM(BI135:BI186)),2)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1158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02n - Vzduchotechnika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J135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1912</v>
      </c>
      <c r="E99" s="211"/>
      <c r="F99" s="211"/>
      <c r="G99" s="211"/>
      <c r="H99" s="211"/>
      <c r="I99" s="212"/>
      <c r="J99" s="213">
        <f>J136</f>
        <v>0</v>
      </c>
      <c r="K99" s="209"/>
      <c r="L99" s="214"/>
    </row>
    <row r="100" spans="2:12" s="8" customFormat="1" ht="24.95" customHeight="1">
      <c r="B100" s="208"/>
      <c r="C100" s="209"/>
      <c r="D100" s="210" t="s">
        <v>1913</v>
      </c>
      <c r="E100" s="211"/>
      <c r="F100" s="211"/>
      <c r="G100" s="211"/>
      <c r="H100" s="211"/>
      <c r="I100" s="212"/>
      <c r="J100" s="213">
        <f>J161</f>
        <v>0</v>
      </c>
      <c r="K100" s="209"/>
      <c r="L100" s="214"/>
    </row>
    <row r="101" spans="2:12" s="8" customFormat="1" ht="24.95" customHeight="1">
      <c r="B101" s="208"/>
      <c r="C101" s="209"/>
      <c r="D101" s="210" t="s">
        <v>1914</v>
      </c>
      <c r="E101" s="211"/>
      <c r="F101" s="211"/>
      <c r="G101" s="211"/>
      <c r="H101" s="211"/>
      <c r="I101" s="212"/>
      <c r="J101" s="213">
        <f>J180</f>
        <v>0</v>
      </c>
      <c r="K101" s="209"/>
      <c r="L101" s="214"/>
    </row>
    <row r="102" spans="2:12" s="8" customFormat="1" ht="24.95" customHeight="1">
      <c r="B102" s="208"/>
      <c r="C102" s="209"/>
      <c r="D102" s="210" t="s">
        <v>1915</v>
      </c>
      <c r="E102" s="211"/>
      <c r="F102" s="211"/>
      <c r="G102" s="211"/>
      <c r="H102" s="211"/>
      <c r="I102" s="212"/>
      <c r="J102" s="213">
        <f>J182</f>
        <v>0</v>
      </c>
      <c r="K102" s="209"/>
      <c r="L102" s="214"/>
    </row>
    <row r="103" spans="2:12" s="8" customFormat="1" ht="24.95" customHeight="1">
      <c r="B103" s="208"/>
      <c r="C103" s="209"/>
      <c r="D103" s="210" t="s">
        <v>545</v>
      </c>
      <c r="E103" s="211"/>
      <c r="F103" s="211"/>
      <c r="G103" s="211"/>
      <c r="H103" s="211"/>
      <c r="I103" s="212"/>
      <c r="J103" s="213">
        <f>J184</f>
        <v>0</v>
      </c>
      <c r="K103" s="209"/>
      <c r="L103" s="214"/>
    </row>
    <row r="104" spans="2:12" s="1" customFormat="1" ht="21.8" customHeight="1">
      <c r="B104" s="40"/>
      <c r="C104" s="41"/>
      <c r="D104" s="41"/>
      <c r="E104" s="41"/>
      <c r="F104" s="41"/>
      <c r="G104" s="41"/>
      <c r="H104" s="41"/>
      <c r="I104" s="164"/>
      <c r="J104" s="41"/>
      <c r="K104" s="41"/>
      <c r="L104" s="42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164"/>
      <c r="J105" s="41"/>
      <c r="K105" s="41"/>
      <c r="L105" s="42"/>
    </row>
    <row r="106" spans="2:14" s="1" customFormat="1" ht="29.25" customHeight="1">
      <c r="B106" s="40"/>
      <c r="C106" s="207" t="s">
        <v>166</v>
      </c>
      <c r="D106" s="41"/>
      <c r="E106" s="41"/>
      <c r="F106" s="41"/>
      <c r="G106" s="41"/>
      <c r="H106" s="41"/>
      <c r="I106" s="164"/>
      <c r="J106" s="221">
        <f>ROUND(J107+J108+J109+J110+J111+J112,2)</f>
        <v>0</v>
      </c>
      <c r="K106" s="41"/>
      <c r="L106" s="42"/>
      <c r="N106" s="222" t="s">
        <v>40</v>
      </c>
    </row>
    <row r="107" spans="2:65" s="1" customFormat="1" ht="18" customHeight="1">
      <c r="B107" s="40"/>
      <c r="C107" s="41"/>
      <c r="D107" s="150" t="s">
        <v>167</v>
      </c>
      <c r="E107" s="145"/>
      <c r="F107" s="145"/>
      <c r="G107" s="41"/>
      <c r="H107" s="41"/>
      <c r="I107" s="164"/>
      <c r="J107" s="146">
        <v>0</v>
      </c>
      <c r="K107" s="41"/>
      <c r="L107" s="223"/>
      <c r="M107" s="164"/>
      <c r="N107" s="224" t="s">
        <v>42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225" t="s">
        <v>168</v>
      </c>
      <c r="AZ107" s="164"/>
      <c r="BA107" s="164"/>
      <c r="BB107" s="164"/>
      <c r="BC107" s="164"/>
      <c r="BD107" s="164"/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225" t="s">
        <v>85</v>
      </c>
      <c r="BK107" s="164"/>
      <c r="BL107" s="164"/>
      <c r="BM107" s="164"/>
    </row>
    <row r="108" spans="2:65" s="1" customFormat="1" ht="18" customHeight="1">
      <c r="B108" s="40"/>
      <c r="C108" s="41"/>
      <c r="D108" s="150" t="s">
        <v>169</v>
      </c>
      <c r="E108" s="145"/>
      <c r="F108" s="145"/>
      <c r="G108" s="41"/>
      <c r="H108" s="41"/>
      <c r="I108" s="164"/>
      <c r="J108" s="146">
        <v>0</v>
      </c>
      <c r="K108" s="41"/>
      <c r="L108" s="223"/>
      <c r="M108" s="164"/>
      <c r="N108" s="224" t="s">
        <v>42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225" t="s">
        <v>168</v>
      </c>
      <c r="AZ108" s="164"/>
      <c r="BA108" s="164"/>
      <c r="BB108" s="164"/>
      <c r="BC108" s="164"/>
      <c r="BD108" s="164"/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5" t="s">
        <v>85</v>
      </c>
      <c r="BK108" s="164"/>
      <c r="BL108" s="164"/>
      <c r="BM108" s="164"/>
    </row>
    <row r="109" spans="2:65" s="1" customFormat="1" ht="18" customHeight="1">
      <c r="B109" s="40"/>
      <c r="C109" s="41"/>
      <c r="D109" s="150" t="s">
        <v>170</v>
      </c>
      <c r="E109" s="145"/>
      <c r="F109" s="145"/>
      <c r="G109" s="41"/>
      <c r="H109" s="41"/>
      <c r="I109" s="164"/>
      <c r="J109" s="146">
        <v>0</v>
      </c>
      <c r="K109" s="41"/>
      <c r="L109" s="223"/>
      <c r="M109" s="164"/>
      <c r="N109" s="224" t="s">
        <v>42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225" t="s">
        <v>168</v>
      </c>
      <c r="AZ109" s="164"/>
      <c r="BA109" s="164"/>
      <c r="BB109" s="164"/>
      <c r="BC109" s="164"/>
      <c r="BD109" s="164"/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225" t="s">
        <v>85</v>
      </c>
      <c r="BK109" s="164"/>
      <c r="BL109" s="164"/>
      <c r="BM109" s="164"/>
    </row>
    <row r="110" spans="2:65" s="1" customFormat="1" ht="18" customHeight="1">
      <c r="B110" s="40"/>
      <c r="C110" s="41"/>
      <c r="D110" s="150" t="s">
        <v>171</v>
      </c>
      <c r="E110" s="145"/>
      <c r="F110" s="145"/>
      <c r="G110" s="41"/>
      <c r="H110" s="41"/>
      <c r="I110" s="164"/>
      <c r="J110" s="146">
        <v>0</v>
      </c>
      <c r="K110" s="41"/>
      <c r="L110" s="223"/>
      <c r="M110" s="164"/>
      <c r="N110" s="224" t="s">
        <v>42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225" t="s">
        <v>168</v>
      </c>
      <c r="AZ110" s="164"/>
      <c r="BA110" s="164"/>
      <c r="BB110" s="164"/>
      <c r="BC110" s="164"/>
      <c r="BD110" s="164"/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5" t="s">
        <v>85</v>
      </c>
      <c r="BK110" s="164"/>
      <c r="BL110" s="164"/>
      <c r="BM110" s="164"/>
    </row>
    <row r="111" spans="2:65" s="1" customFormat="1" ht="18" customHeight="1">
      <c r="B111" s="40"/>
      <c r="C111" s="41"/>
      <c r="D111" s="150" t="s">
        <v>172</v>
      </c>
      <c r="E111" s="145"/>
      <c r="F111" s="145"/>
      <c r="G111" s="41"/>
      <c r="H111" s="41"/>
      <c r="I111" s="164"/>
      <c r="J111" s="146">
        <v>0</v>
      </c>
      <c r="K111" s="41"/>
      <c r="L111" s="223"/>
      <c r="M111" s="164"/>
      <c r="N111" s="224" t="s">
        <v>42</v>
      </c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225" t="s">
        <v>168</v>
      </c>
      <c r="AZ111" s="164"/>
      <c r="BA111" s="164"/>
      <c r="BB111" s="164"/>
      <c r="BC111" s="164"/>
      <c r="BD111" s="164"/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5" t="s">
        <v>85</v>
      </c>
      <c r="BK111" s="164"/>
      <c r="BL111" s="164"/>
      <c r="BM111" s="164"/>
    </row>
    <row r="112" spans="2:65" s="1" customFormat="1" ht="18" customHeight="1">
      <c r="B112" s="40"/>
      <c r="C112" s="41"/>
      <c r="D112" s="145" t="s">
        <v>173</v>
      </c>
      <c r="E112" s="41"/>
      <c r="F112" s="41"/>
      <c r="G112" s="41"/>
      <c r="H112" s="41"/>
      <c r="I112" s="164"/>
      <c r="J112" s="146">
        <f>ROUND(J32*T112,2)</f>
        <v>0</v>
      </c>
      <c r="K112" s="41"/>
      <c r="L112" s="223"/>
      <c r="M112" s="164"/>
      <c r="N112" s="224" t="s">
        <v>42</v>
      </c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225" t="s">
        <v>174</v>
      </c>
      <c r="AZ112" s="164"/>
      <c r="BA112" s="164"/>
      <c r="BB112" s="164"/>
      <c r="BC112" s="164"/>
      <c r="BD112" s="164"/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225" t="s">
        <v>85</v>
      </c>
      <c r="BK112" s="164"/>
      <c r="BL112" s="164"/>
      <c r="BM112" s="164"/>
    </row>
    <row r="113" spans="2:12" s="1" customFormat="1" ht="12">
      <c r="B113" s="40"/>
      <c r="C113" s="41"/>
      <c r="D113" s="41"/>
      <c r="E113" s="41"/>
      <c r="F113" s="41"/>
      <c r="G113" s="41"/>
      <c r="H113" s="41"/>
      <c r="I113" s="164"/>
      <c r="J113" s="41"/>
      <c r="K113" s="41"/>
      <c r="L113" s="42"/>
    </row>
    <row r="114" spans="2:12" s="1" customFormat="1" ht="29.25" customHeight="1">
      <c r="B114" s="40"/>
      <c r="C114" s="153" t="s">
        <v>136</v>
      </c>
      <c r="D114" s="154"/>
      <c r="E114" s="154"/>
      <c r="F114" s="154"/>
      <c r="G114" s="154"/>
      <c r="H114" s="154"/>
      <c r="I114" s="205"/>
      <c r="J114" s="155">
        <f>ROUND(J98+J106,2)</f>
        <v>0</v>
      </c>
      <c r="K114" s="154"/>
      <c r="L114" s="42"/>
    </row>
    <row r="115" spans="2:12" s="1" customFormat="1" ht="6.95" customHeight="1">
      <c r="B115" s="63"/>
      <c r="C115" s="64"/>
      <c r="D115" s="64"/>
      <c r="E115" s="64"/>
      <c r="F115" s="64"/>
      <c r="G115" s="64"/>
      <c r="H115" s="64"/>
      <c r="I115" s="199"/>
      <c r="J115" s="64"/>
      <c r="K115" s="64"/>
      <c r="L115" s="42"/>
    </row>
    <row r="119" spans="2:12" s="1" customFormat="1" ht="6.95" customHeight="1">
      <c r="B119" s="65"/>
      <c r="C119" s="66"/>
      <c r="D119" s="66"/>
      <c r="E119" s="66"/>
      <c r="F119" s="66"/>
      <c r="G119" s="66"/>
      <c r="H119" s="66"/>
      <c r="I119" s="202"/>
      <c r="J119" s="66"/>
      <c r="K119" s="66"/>
      <c r="L119" s="42"/>
    </row>
    <row r="120" spans="2:12" s="1" customFormat="1" ht="24.95" customHeight="1">
      <c r="B120" s="40"/>
      <c r="C120" s="23" t="s">
        <v>175</v>
      </c>
      <c r="D120" s="41"/>
      <c r="E120" s="41"/>
      <c r="F120" s="41"/>
      <c r="G120" s="41"/>
      <c r="H120" s="41"/>
      <c r="I120" s="164"/>
      <c r="J120" s="41"/>
      <c r="K120" s="41"/>
      <c r="L120" s="42"/>
    </row>
    <row r="121" spans="2:12" s="1" customFormat="1" ht="6.95" customHeight="1">
      <c r="B121" s="40"/>
      <c r="C121" s="41"/>
      <c r="D121" s="41"/>
      <c r="E121" s="41"/>
      <c r="F121" s="41"/>
      <c r="G121" s="41"/>
      <c r="H121" s="41"/>
      <c r="I121" s="164"/>
      <c r="J121" s="41"/>
      <c r="K121" s="41"/>
      <c r="L121" s="42"/>
    </row>
    <row r="122" spans="2:12" s="1" customFormat="1" ht="12" customHeight="1">
      <c r="B122" s="40"/>
      <c r="C122" s="32" t="s">
        <v>15</v>
      </c>
      <c r="D122" s="41"/>
      <c r="E122" s="41"/>
      <c r="F122" s="41"/>
      <c r="G122" s="41"/>
      <c r="H122" s="41"/>
      <c r="I122" s="164"/>
      <c r="J122" s="41"/>
      <c r="K122" s="41"/>
      <c r="L122" s="42"/>
    </row>
    <row r="123" spans="2:12" s="1" customFormat="1" ht="16.5" customHeight="1">
      <c r="B123" s="40"/>
      <c r="C123" s="41"/>
      <c r="D123" s="41"/>
      <c r="E123" s="203" t="str">
        <f>E7</f>
        <v>Stavební úpravy objektu 2 v obchodním areálu fy AGRICO v Týništi nad Orlicí</v>
      </c>
      <c r="F123" s="32"/>
      <c r="G123" s="32"/>
      <c r="H123" s="32"/>
      <c r="I123" s="164"/>
      <c r="J123" s="41"/>
      <c r="K123" s="41"/>
      <c r="L123" s="42"/>
    </row>
    <row r="124" spans="2:12" ht="12" customHeight="1">
      <c r="B124" s="21"/>
      <c r="C124" s="32" t="s">
        <v>138</v>
      </c>
      <c r="D124" s="22"/>
      <c r="E124" s="22"/>
      <c r="F124" s="22"/>
      <c r="G124" s="22"/>
      <c r="H124" s="22"/>
      <c r="I124" s="156"/>
      <c r="J124" s="22"/>
      <c r="K124" s="22"/>
      <c r="L124" s="20"/>
    </row>
    <row r="125" spans="2:12" s="1" customFormat="1" ht="16.5" customHeight="1">
      <c r="B125" s="40"/>
      <c r="C125" s="41"/>
      <c r="D125" s="41"/>
      <c r="E125" s="203" t="s">
        <v>1158</v>
      </c>
      <c r="F125" s="41"/>
      <c r="G125" s="41"/>
      <c r="H125" s="41"/>
      <c r="I125" s="164"/>
      <c r="J125" s="41"/>
      <c r="K125" s="41"/>
      <c r="L125" s="42"/>
    </row>
    <row r="126" spans="2:12" s="1" customFormat="1" ht="12" customHeight="1">
      <c r="B126" s="40"/>
      <c r="C126" s="32" t="s">
        <v>140</v>
      </c>
      <c r="D126" s="41"/>
      <c r="E126" s="41"/>
      <c r="F126" s="41"/>
      <c r="G126" s="41"/>
      <c r="H126" s="41"/>
      <c r="I126" s="164"/>
      <c r="J126" s="41"/>
      <c r="K126" s="41"/>
      <c r="L126" s="42"/>
    </row>
    <row r="127" spans="2:12" s="1" customFormat="1" ht="16.5" customHeight="1">
      <c r="B127" s="40"/>
      <c r="C127" s="41"/>
      <c r="D127" s="41"/>
      <c r="E127" s="73" t="str">
        <f>E11</f>
        <v>02n - Vzduchotechnika</v>
      </c>
      <c r="F127" s="41"/>
      <c r="G127" s="41"/>
      <c r="H127" s="41"/>
      <c r="I127" s="164"/>
      <c r="J127" s="41"/>
      <c r="K127" s="41"/>
      <c r="L127" s="42"/>
    </row>
    <row r="128" spans="2:12" s="1" customFormat="1" ht="6.95" customHeight="1">
      <c r="B128" s="40"/>
      <c r="C128" s="41"/>
      <c r="D128" s="41"/>
      <c r="E128" s="41"/>
      <c r="F128" s="41"/>
      <c r="G128" s="41"/>
      <c r="H128" s="41"/>
      <c r="I128" s="164"/>
      <c r="J128" s="41"/>
      <c r="K128" s="41"/>
      <c r="L128" s="42"/>
    </row>
    <row r="129" spans="2:12" s="1" customFormat="1" ht="12" customHeight="1">
      <c r="B129" s="40"/>
      <c r="C129" s="32" t="s">
        <v>19</v>
      </c>
      <c r="D129" s="41"/>
      <c r="E129" s="41"/>
      <c r="F129" s="27" t="str">
        <f>F14</f>
        <v xml:space="preserve"> </v>
      </c>
      <c r="G129" s="41"/>
      <c r="H129" s="41"/>
      <c r="I129" s="166" t="s">
        <v>21</v>
      </c>
      <c r="J129" s="76" t="str">
        <f>IF(J14="","",J14)</f>
        <v>4. 2. 2021</v>
      </c>
      <c r="K129" s="41"/>
      <c r="L129" s="42"/>
    </row>
    <row r="130" spans="2:12" s="1" customFormat="1" ht="6.95" customHeight="1">
      <c r="B130" s="40"/>
      <c r="C130" s="41"/>
      <c r="D130" s="41"/>
      <c r="E130" s="41"/>
      <c r="F130" s="41"/>
      <c r="G130" s="41"/>
      <c r="H130" s="41"/>
      <c r="I130" s="164"/>
      <c r="J130" s="41"/>
      <c r="K130" s="41"/>
      <c r="L130" s="42"/>
    </row>
    <row r="131" spans="2:12" s="1" customFormat="1" ht="15.15" customHeight="1">
      <c r="B131" s="40"/>
      <c r="C131" s="32" t="s">
        <v>23</v>
      </c>
      <c r="D131" s="41"/>
      <c r="E131" s="41"/>
      <c r="F131" s="27" t="str">
        <f>E17</f>
        <v>Agrico s.r.o.</v>
      </c>
      <c r="G131" s="41"/>
      <c r="H131" s="41"/>
      <c r="I131" s="166" t="s">
        <v>29</v>
      </c>
      <c r="J131" s="36" t="str">
        <f>E23</f>
        <v>PT atelier s.r.o.</v>
      </c>
      <c r="K131" s="41"/>
      <c r="L131" s="42"/>
    </row>
    <row r="132" spans="2:12" s="1" customFormat="1" ht="15.15" customHeight="1">
      <c r="B132" s="40"/>
      <c r="C132" s="32" t="s">
        <v>27</v>
      </c>
      <c r="D132" s="41"/>
      <c r="E132" s="41"/>
      <c r="F132" s="27" t="str">
        <f>IF(E20="","",E20)</f>
        <v>Vyplň údaj</v>
      </c>
      <c r="G132" s="41"/>
      <c r="H132" s="41"/>
      <c r="I132" s="166" t="s">
        <v>32</v>
      </c>
      <c r="J132" s="36" t="str">
        <f>E26</f>
        <v xml:space="preserve"> </v>
      </c>
      <c r="K132" s="41"/>
      <c r="L132" s="42"/>
    </row>
    <row r="133" spans="2:12" s="1" customFormat="1" ht="10.3" customHeight="1">
      <c r="B133" s="40"/>
      <c r="C133" s="41"/>
      <c r="D133" s="41"/>
      <c r="E133" s="41"/>
      <c r="F133" s="41"/>
      <c r="G133" s="41"/>
      <c r="H133" s="41"/>
      <c r="I133" s="164"/>
      <c r="J133" s="41"/>
      <c r="K133" s="41"/>
      <c r="L133" s="42"/>
    </row>
    <row r="134" spans="2:20" s="10" customFormat="1" ht="29.25" customHeight="1">
      <c r="B134" s="227"/>
      <c r="C134" s="228" t="s">
        <v>176</v>
      </c>
      <c r="D134" s="229" t="s">
        <v>61</v>
      </c>
      <c r="E134" s="229" t="s">
        <v>57</v>
      </c>
      <c r="F134" s="229" t="s">
        <v>58</v>
      </c>
      <c r="G134" s="229" t="s">
        <v>177</v>
      </c>
      <c r="H134" s="229" t="s">
        <v>178</v>
      </c>
      <c r="I134" s="230" t="s">
        <v>179</v>
      </c>
      <c r="J134" s="231" t="s">
        <v>145</v>
      </c>
      <c r="K134" s="232" t="s">
        <v>180</v>
      </c>
      <c r="L134" s="233"/>
      <c r="M134" s="97" t="s">
        <v>1</v>
      </c>
      <c r="N134" s="98" t="s">
        <v>40</v>
      </c>
      <c r="O134" s="98" t="s">
        <v>181</v>
      </c>
      <c r="P134" s="98" t="s">
        <v>182</v>
      </c>
      <c r="Q134" s="98" t="s">
        <v>183</v>
      </c>
      <c r="R134" s="98" t="s">
        <v>184</v>
      </c>
      <c r="S134" s="98" t="s">
        <v>185</v>
      </c>
      <c r="T134" s="99" t="s">
        <v>186</v>
      </c>
    </row>
    <row r="135" spans="2:63" s="1" customFormat="1" ht="22.8" customHeight="1">
      <c r="B135" s="40"/>
      <c r="C135" s="104" t="s">
        <v>187</v>
      </c>
      <c r="D135" s="41"/>
      <c r="E135" s="41"/>
      <c r="F135" s="41"/>
      <c r="G135" s="41"/>
      <c r="H135" s="41"/>
      <c r="I135" s="164"/>
      <c r="J135" s="234">
        <f>BK135</f>
        <v>0</v>
      </c>
      <c r="K135" s="41"/>
      <c r="L135" s="42"/>
      <c r="M135" s="100"/>
      <c r="N135" s="101"/>
      <c r="O135" s="101"/>
      <c r="P135" s="235">
        <f>P136+P161+P180+P182+P184</f>
        <v>0</v>
      </c>
      <c r="Q135" s="101"/>
      <c r="R135" s="235">
        <f>R136+R161+R180+R182+R184</f>
        <v>0</v>
      </c>
      <c r="S135" s="101"/>
      <c r="T135" s="236">
        <f>T136+T161+T180+T182+T184</f>
        <v>0</v>
      </c>
      <c r="AT135" s="17" t="s">
        <v>75</v>
      </c>
      <c r="AU135" s="17" t="s">
        <v>147</v>
      </c>
      <c r="BK135" s="237">
        <f>BK136+BK161+BK180+BK182+BK184</f>
        <v>0</v>
      </c>
    </row>
    <row r="136" spans="2:63" s="11" customFormat="1" ht="25.9" customHeight="1">
      <c r="B136" s="238"/>
      <c r="C136" s="239"/>
      <c r="D136" s="240" t="s">
        <v>75</v>
      </c>
      <c r="E136" s="241" t="s">
        <v>85</v>
      </c>
      <c r="F136" s="241" t="s">
        <v>1916</v>
      </c>
      <c r="G136" s="239"/>
      <c r="H136" s="239"/>
      <c r="I136" s="242"/>
      <c r="J136" s="243">
        <f>BK136</f>
        <v>0</v>
      </c>
      <c r="K136" s="239"/>
      <c r="L136" s="244"/>
      <c r="M136" s="245"/>
      <c r="N136" s="246"/>
      <c r="O136" s="246"/>
      <c r="P136" s="247">
        <f>SUM(P137:P160)</f>
        <v>0</v>
      </c>
      <c r="Q136" s="246"/>
      <c r="R136" s="247">
        <f>SUM(R137:R160)</f>
        <v>0</v>
      </c>
      <c r="S136" s="246"/>
      <c r="T136" s="248">
        <f>SUM(T137:T160)</f>
        <v>0</v>
      </c>
      <c r="AR136" s="249" t="s">
        <v>83</v>
      </c>
      <c r="AT136" s="250" t="s">
        <v>75</v>
      </c>
      <c r="AU136" s="250" t="s">
        <v>76</v>
      </c>
      <c r="AY136" s="249" t="s">
        <v>190</v>
      </c>
      <c r="BK136" s="251">
        <f>SUM(BK137:BK160)</f>
        <v>0</v>
      </c>
    </row>
    <row r="137" spans="2:65" s="1" customFormat="1" ht="60" customHeight="1">
      <c r="B137" s="40"/>
      <c r="C137" s="254" t="s">
        <v>83</v>
      </c>
      <c r="D137" s="254" t="s">
        <v>193</v>
      </c>
      <c r="E137" s="255" t="s">
        <v>1917</v>
      </c>
      <c r="F137" s="256" t="s">
        <v>1918</v>
      </c>
      <c r="G137" s="257" t="s">
        <v>289</v>
      </c>
      <c r="H137" s="258">
        <v>1</v>
      </c>
      <c r="I137" s="259"/>
      <c r="J137" s="260">
        <f>ROUND(I137*H137,2)</f>
        <v>0</v>
      </c>
      <c r="K137" s="256" t="s">
        <v>1</v>
      </c>
      <c r="L137" s="42"/>
      <c r="M137" s="261" t="s">
        <v>1</v>
      </c>
      <c r="N137" s="262" t="s">
        <v>41</v>
      </c>
      <c r="O137" s="88"/>
      <c r="P137" s="263">
        <f>O137*H137</f>
        <v>0</v>
      </c>
      <c r="Q137" s="263">
        <v>0</v>
      </c>
      <c r="R137" s="263">
        <f>Q137*H137</f>
        <v>0</v>
      </c>
      <c r="S137" s="263">
        <v>0</v>
      </c>
      <c r="T137" s="264">
        <f>S137*H137</f>
        <v>0</v>
      </c>
      <c r="AR137" s="265" t="s">
        <v>197</v>
      </c>
      <c r="AT137" s="265" t="s">
        <v>193</v>
      </c>
      <c r="AU137" s="265" t="s">
        <v>83</v>
      </c>
      <c r="AY137" s="17" t="s">
        <v>190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83</v>
      </c>
      <c r="BK137" s="149">
        <f>ROUND(I137*H137,2)</f>
        <v>0</v>
      </c>
      <c r="BL137" s="17" t="s">
        <v>197</v>
      </c>
      <c r="BM137" s="265" t="s">
        <v>1919</v>
      </c>
    </row>
    <row r="138" spans="2:65" s="1" customFormat="1" ht="48" customHeight="1">
      <c r="B138" s="40"/>
      <c r="C138" s="254" t="s">
        <v>85</v>
      </c>
      <c r="D138" s="254" t="s">
        <v>193</v>
      </c>
      <c r="E138" s="255" t="s">
        <v>1920</v>
      </c>
      <c r="F138" s="256" t="s">
        <v>1921</v>
      </c>
      <c r="G138" s="257" t="s">
        <v>289</v>
      </c>
      <c r="H138" s="258">
        <v>1</v>
      </c>
      <c r="I138" s="259"/>
      <c r="J138" s="260">
        <f>ROUND(I138*H138,2)</f>
        <v>0</v>
      </c>
      <c r="K138" s="256" t="s">
        <v>1</v>
      </c>
      <c r="L138" s="42"/>
      <c r="M138" s="261" t="s">
        <v>1</v>
      </c>
      <c r="N138" s="262" t="s">
        <v>41</v>
      </c>
      <c r="O138" s="88"/>
      <c r="P138" s="263">
        <f>O138*H138</f>
        <v>0</v>
      </c>
      <c r="Q138" s="263">
        <v>0</v>
      </c>
      <c r="R138" s="263">
        <f>Q138*H138</f>
        <v>0</v>
      </c>
      <c r="S138" s="263">
        <v>0</v>
      </c>
      <c r="T138" s="264">
        <f>S138*H138</f>
        <v>0</v>
      </c>
      <c r="AR138" s="265" t="s">
        <v>197</v>
      </c>
      <c r="AT138" s="265" t="s">
        <v>193</v>
      </c>
      <c r="AU138" s="265" t="s">
        <v>83</v>
      </c>
      <c r="AY138" s="17" t="s">
        <v>190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83</v>
      </c>
      <c r="BK138" s="149">
        <f>ROUND(I138*H138,2)</f>
        <v>0</v>
      </c>
      <c r="BL138" s="17" t="s">
        <v>197</v>
      </c>
      <c r="BM138" s="265" t="s">
        <v>1922</v>
      </c>
    </row>
    <row r="139" spans="2:65" s="1" customFormat="1" ht="48" customHeight="1">
      <c r="B139" s="40"/>
      <c r="C139" s="254" t="s">
        <v>120</v>
      </c>
      <c r="D139" s="254" t="s">
        <v>193</v>
      </c>
      <c r="E139" s="255" t="s">
        <v>1923</v>
      </c>
      <c r="F139" s="256" t="s">
        <v>1921</v>
      </c>
      <c r="G139" s="257" t="s">
        <v>289</v>
      </c>
      <c r="H139" s="258">
        <v>1</v>
      </c>
      <c r="I139" s="259"/>
      <c r="J139" s="260">
        <f>ROUND(I139*H139,2)</f>
        <v>0</v>
      </c>
      <c r="K139" s="256" t="s">
        <v>1</v>
      </c>
      <c r="L139" s="42"/>
      <c r="M139" s="261" t="s">
        <v>1</v>
      </c>
      <c r="N139" s="262" t="s">
        <v>41</v>
      </c>
      <c r="O139" s="88"/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4">
        <f>S139*H139</f>
        <v>0</v>
      </c>
      <c r="AR139" s="265" t="s">
        <v>197</v>
      </c>
      <c r="AT139" s="265" t="s">
        <v>193</v>
      </c>
      <c r="AU139" s="265" t="s">
        <v>83</v>
      </c>
      <c r="AY139" s="17" t="s">
        <v>190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83</v>
      </c>
      <c r="BK139" s="149">
        <f>ROUND(I139*H139,2)</f>
        <v>0</v>
      </c>
      <c r="BL139" s="17" t="s">
        <v>197</v>
      </c>
      <c r="BM139" s="265" t="s">
        <v>1924</v>
      </c>
    </row>
    <row r="140" spans="2:65" s="1" customFormat="1" ht="48" customHeight="1">
      <c r="B140" s="40"/>
      <c r="C140" s="254" t="s">
        <v>197</v>
      </c>
      <c r="D140" s="254" t="s">
        <v>193</v>
      </c>
      <c r="E140" s="255" t="s">
        <v>1925</v>
      </c>
      <c r="F140" s="256" t="s">
        <v>1921</v>
      </c>
      <c r="G140" s="257" t="s">
        <v>289</v>
      </c>
      <c r="H140" s="258">
        <v>1</v>
      </c>
      <c r="I140" s="259"/>
      <c r="J140" s="260">
        <f>ROUND(I140*H140,2)</f>
        <v>0</v>
      </c>
      <c r="K140" s="256" t="s">
        <v>1</v>
      </c>
      <c r="L140" s="42"/>
      <c r="M140" s="261" t="s">
        <v>1</v>
      </c>
      <c r="N140" s="262" t="s">
        <v>41</v>
      </c>
      <c r="O140" s="88"/>
      <c r="P140" s="263">
        <f>O140*H140</f>
        <v>0</v>
      </c>
      <c r="Q140" s="263">
        <v>0</v>
      </c>
      <c r="R140" s="263">
        <f>Q140*H140</f>
        <v>0</v>
      </c>
      <c r="S140" s="263">
        <v>0</v>
      </c>
      <c r="T140" s="264">
        <f>S140*H140</f>
        <v>0</v>
      </c>
      <c r="AR140" s="265" t="s">
        <v>197</v>
      </c>
      <c r="AT140" s="265" t="s">
        <v>193</v>
      </c>
      <c r="AU140" s="265" t="s">
        <v>83</v>
      </c>
      <c r="AY140" s="17" t="s">
        <v>190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83</v>
      </c>
      <c r="BK140" s="149">
        <f>ROUND(I140*H140,2)</f>
        <v>0</v>
      </c>
      <c r="BL140" s="17" t="s">
        <v>197</v>
      </c>
      <c r="BM140" s="265" t="s">
        <v>1926</v>
      </c>
    </row>
    <row r="141" spans="2:65" s="1" customFormat="1" ht="60" customHeight="1">
      <c r="B141" s="40"/>
      <c r="C141" s="254" t="s">
        <v>228</v>
      </c>
      <c r="D141" s="254" t="s">
        <v>193</v>
      </c>
      <c r="E141" s="255" t="s">
        <v>1927</v>
      </c>
      <c r="F141" s="256" t="s">
        <v>1928</v>
      </c>
      <c r="G141" s="257" t="s">
        <v>289</v>
      </c>
      <c r="H141" s="258">
        <v>1</v>
      </c>
      <c r="I141" s="259"/>
      <c r="J141" s="260">
        <f>ROUND(I141*H141,2)</f>
        <v>0</v>
      </c>
      <c r="K141" s="256" t="s">
        <v>1</v>
      </c>
      <c r="L141" s="42"/>
      <c r="M141" s="261" t="s">
        <v>1</v>
      </c>
      <c r="N141" s="262" t="s">
        <v>41</v>
      </c>
      <c r="O141" s="88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AR141" s="265" t="s">
        <v>197</v>
      </c>
      <c r="AT141" s="265" t="s">
        <v>193</v>
      </c>
      <c r="AU141" s="265" t="s">
        <v>83</v>
      </c>
      <c r="AY141" s="17" t="s">
        <v>190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83</v>
      </c>
      <c r="BK141" s="149">
        <f>ROUND(I141*H141,2)</f>
        <v>0</v>
      </c>
      <c r="BL141" s="17" t="s">
        <v>197</v>
      </c>
      <c r="BM141" s="265" t="s">
        <v>1929</v>
      </c>
    </row>
    <row r="142" spans="2:65" s="1" customFormat="1" ht="48" customHeight="1">
      <c r="B142" s="40"/>
      <c r="C142" s="254" t="s">
        <v>191</v>
      </c>
      <c r="D142" s="254" t="s">
        <v>193</v>
      </c>
      <c r="E142" s="255" t="s">
        <v>1930</v>
      </c>
      <c r="F142" s="256" t="s">
        <v>1921</v>
      </c>
      <c r="G142" s="257" t="s">
        <v>289</v>
      </c>
      <c r="H142" s="258">
        <v>1</v>
      </c>
      <c r="I142" s="259"/>
      <c r="J142" s="260">
        <f>ROUND(I142*H142,2)</f>
        <v>0</v>
      </c>
      <c r="K142" s="256" t="s">
        <v>1</v>
      </c>
      <c r="L142" s="42"/>
      <c r="M142" s="261" t="s">
        <v>1</v>
      </c>
      <c r="N142" s="262" t="s">
        <v>41</v>
      </c>
      <c r="O142" s="88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AR142" s="265" t="s">
        <v>197</v>
      </c>
      <c r="AT142" s="265" t="s">
        <v>193</v>
      </c>
      <c r="AU142" s="265" t="s">
        <v>83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197</v>
      </c>
      <c r="BM142" s="265" t="s">
        <v>1931</v>
      </c>
    </row>
    <row r="143" spans="2:65" s="1" customFormat="1" ht="48" customHeight="1">
      <c r="B143" s="40"/>
      <c r="C143" s="254" t="s">
        <v>251</v>
      </c>
      <c r="D143" s="254" t="s">
        <v>193</v>
      </c>
      <c r="E143" s="255" t="s">
        <v>1932</v>
      </c>
      <c r="F143" s="256" t="s">
        <v>1921</v>
      </c>
      <c r="G143" s="257" t="s">
        <v>289</v>
      </c>
      <c r="H143" s="258">
        <v>1</v>
      </c>
      <c r="I143" s="259"/>
      <c r="J143" s="260">
        <f>ROUND(I143*H143,2)</f>
        <v>0</v>
      </c>
      <c r="K143" s="256" t="s">
        <v>1</v>
      </c>
      <c r="L143" s="42"/>
      <c r="M143" s="261" t="s">
        <v>1</v>
      </c>
      <c r="N143" s="262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197</v>
      </c>
      <c r="AT143" s="265" t="s">
        <v>193</v>
      </c>
      <c r="AU143" s="265" t="s">
        <v>83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1933</v>
      </c>
    </row>
    <row r="144" spans="2:65" s="1" customFormat="1" ht="48" customHeight="1">
      <c r="B144" s="40"/>
      <c r="C144" s="254" t="s">
        <v>209</v>
      </c>
      <c r="D144" s="254" t="s">
        <v>193</v>
      </c>
      <c r="E144" s="255" t="s">
        <v>1934</v>
      </c>
      <c r="F144" s="256" t="s">
        <v>1921</v>
      </c>
      <c r="G144" s="257" t="s">
        <v>289</v>
      </c>
      <c r="H144" s="258">
        <v>1</v>
      </c>
      <c r="I144" s="259"/>
      <c r="J144" s="260">
        <f>ROUND(I144*H144,2)</f>
        <v>0</v>
      </c>
      <c r="K144" s="256" t="s">
        <v>1</v>
      </c>
      <c r="L144" s="42"/>
      <c r="M144" s="261" t="s">
        <v>1</v>
      </c>
      <c r="N144" s="262" t="s">
        <v>41</v>
      </c>
      <c r="O144" s="88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65" t="s">
        <v>197</v>
      </c>
      <c r="AT144" s="265" t="s">
        <v>193</v>
      </c>
      <c r="AU144" s="265" t="s">
        <v>83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197</v>
      </c>
      <c r="BM144" s="265" t="s">
        <v>1935</v>
      </c>
    </row>
    <row r="145" spans="2:65" s="1" customFormat="1" ht="60" customHeight="1">
      <c r="B145" s="40"/>
      <c r="C145" s="254" t="s">
        <v>249</v>
      </c>
      <c r="D145" s="254" t="s">
        <v>193</v>
      </c>
      <c r="E145" s="255" t="s">
        <v>1936</v>
      </c>
      <c r="F145" s="256" t="s">
        <v>1928</v>
      </c>
      <c r="G145" s="257" t="s">
        <v>289</v>
      </c>
      <c r="H145" s="258">
        <v>1</v>
      </c>
      <c r="I145" s="259"/>
      <c r="J145" s="260">
        <f>ROUND(I145*H145,2)</f>
        <v>0</v>
      </c>
      <c r="K145" s="256" t="s">
        <v>1</v>
      </c>
      <c r="L145" s="42"/>
      <c r="M145" s="261" t="s">
        <v>1</v>
      </c>
      <c r="N145" s="262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197</v>
      </c>
      <c r="AT145" s="265" t="s">
        <v>193</v>
      </c>
      <c r="AU145" s="265" t="s">
        <v>83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1937</v>
      </c>
    </row>
    <row r="146" spans="2:65" s="1" customFormat="1" ht="48" customHeight="1">
      <c r="B146" s="40"/>
      <c r="C146" s="254" t="s">
        <v>264</v>
      </c>
      <c r="D146" s="254" t="s">
        <v>193</v>
      </c>
      <c r="E146" s="255" t="s">
        <v>1938</v>
      </c>
      <c r="F146" s="256" t="s">
        <v>1921</v>
      </c>
      <c r="G146" s="257" t="s">
        <v>289</v>
      </c>
      <c r="H146" s="258">
        <v>1</v>
      </c>
      <c r="I146" s="259"/>
      <c r="J146" s="260">
        <f>ROUND(I146*H146,2)</f>
        <v>0</v>
      </c>
      <c r="K146" s="256" t="s">
        <v>1</v>
      </c>
      <c r="L146" s="42"/>
      <c r="M146" s="261" t="s">
        <v>1</v>
      </c>
      <c r="N146" s="262" t="s">
        <v>41</v>
      </c>
      <c r="O146" s="88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AR146" s="265" t="s">
        <v>197</v>
      </c>
      <c r="AT146" s="265" t="s">
        <v>193</v>
      </c>
      <c r="AU146" s="265" t="s">
        <v>83</v>
      </c>
      <c r="AY146" s="17" t="s">
        <v>190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83</v>
      </c>
      <c r="BK146" s="149">
        <f>ROUND(I146*H146,2)</f>
        <v>0</v>
      </c>
      <c r="BL146" s="17" t="s">
        <v>197</v>
      </c>
      <c r="BM146" s="265" t="s">
        <v>1939</v>
      </c>
    </row>
    <row r="147" spans="2:65" s="1" customFormat="1" ht="48" customHeight="1">
      <c r="B147" s="40"/>
      <c r="C147" s="254" t="s">
        <v>270</v>
      </c>
      <c r="D147" s="254" t="s">
        <v>193</v>
      </c>
      <c r="E147" s="255" t="s">
        <v>1940</v>
      </c>
      <c r="F147" s="256" t="s">
        <v>1921</v>
      </c>
      <c r="G147" s="257" t="s">
        <v>289</v>
      </c>
      <c r="H147" s="258">
        <v>1</v>
      </c>
      <c r="I147" s="259"/>
      <c r="J147" s="260">
        <f>ROUND(I147*H147,2)</f>
        <v>0</v>
      </c>
      <c r="K147" s="256" t="s">
        <v>1</v>
      </c>
      <c r="L147" s="42"/>
      <c r="M147" s="261" t="s">
        <v>1</v>
      </c>
      <c r="N147" s="262" t="s">
        <v>41</v>
      </c>
      <c r="O147" s="88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AR147" s="265" t="s">
        <v>197</v>
      </c>
      <c r="AT147" s="265" t="s">
        <v>193</v>
      </c>
      <c r="AU147" s="265" t="s">
        <v>83</v>
      </c>
      <c r="AY147" s="17" t="s">
        <v>190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83</v>
      </c>
      <c r="BK147" s="149">
        <f>ROUND(I147*H147,2)</f>
        <v>0</v>
      </c>
      <c r="BL147" s="17" t="s">
        <v>197</v>
      </c>
      <c r="BM147" s="265" t="s">
        <v>1941</v>
      </c>
    </row>
    <row r="148" spans="2:65" s="1" customFormat="1" ht="48" customHeight="1">
      <c r="B148" s="40"/>
      <c r="C148" s="254" t="s">
        <v>279</v>
      </c>
      <c r="D148" s="254" t="s">
        <v>193</v>
      </c>
      <c r="E148" s="255" t="s">
        <v>1942</v>
      </c>
      <c r="F148" s="256" t="s">
        <v>1921</v>
      </c>
      <c r="G148" s="257" t="s">
        <v>289</v>
      </c>
      <c r="H148" s="258">
        <v>1</v>
      </c>
      <c r="I148" s="259"/>
      <c r="J148" s="260">
        <f>ROUND(I148*H148,2)</f>
        <v>0</v>
      </c>
      <c r="K148" s="256" t="s">
        <v>1</v>
      </c>
      <c r="L148" s="42"/>
      <c r="M148" s="261" t="s">
        <v>1</v>
      </c>
      <c r="N148" s="262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197</v>
      </c>
      <c r="AT148" s="265" t="s">
        <v>193</v>
      </c>
      <c r="AU148" s="265" t="s">
        <v>83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197</v>
      </c>
      <c r="BM148" s="265" t="s">
        <v>1943</v>
      </c>
    </row>
    <row r="149" spans="2:65" s="1" customFormat="1" ht="60" customHeight="1">
      <c r="B149" s="40"/>
      <c r="C149" s="254" t="s">
        <v>286</v>
      </c>
      <c r="D149" s="254" t="s">
        <v>193</v>
      </c>
      <c r="E149" s="255" t="s">
        <v>1944</v>
      </c>
      <c r="F149" s="256" t="s">
        <v>1945</v>
      </c>
      <c r="G149" s="257" t="s">
        <v>289</v>
      </c>
      <c r="H149" s="258">
        <v>1</v>
      </c>
      <c r="I149" s="259"/>
      <c r="J149" s="260">
        <f>ROUND(I149*H149,2)</f>
        <v>0</v>
      </c>
      <c r="K149" s="256" t="s">
        <v>1</v>
      </c>
      <c r="L149" s="42"/>
      <c r="M149" s="261" t="s">
        <v>1</v>
      </c>
      <c r="N149" s="262" t="s">
        <v>41</v>
      </c>
      <c r="O149" s="88"/>
      <c r="P149" s="263">
        <f>O149*H149</f>
        <v>0</v>
      </c>
      <c r="Q149" s="263">
        <v>0</v>
      </c>
      <c r="R149" s="263">
        <f>Q149*H149</f>
        <v>0</v>
      </c>
      <c r="S149" s="263">
        <v>0</v>
      </c>
      <c r="T149" s="264">
        <f>S149*H149</f>
        <v>0</v>
      </c>
      <c r="AR149" s="265" t="s">
        <v>197</v>
      </c>
      <c r="AT149" s="265" t="s">
        <v>193</v>
      </c>
      <c r="AU149" s="265" t="s">
        <v>83</v>
      </c>
      <c r="AY149" s="17" t="s">
        <v>190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83</v>
      </c>
      <c r="BK149" s="149">
        <f>ROUND(I149*H149,2)</f>
        <v>0</v>
      </c>
      <c r="BL149" s="17" t="s">
        <v>197</v>
      </c>
      <c r="BM149" s="265" t="s">
        <v>1946</v>
      </c>
    </row>
    <row r="150" spans="2:65" s="1" customFormat="1" ht="60" customHeight="1">
      <c r="B150" s="40"/>
      <c r="C150" s="254" t="s">
        <v>293</v>
      </c>
      <c r="D150" s="254" t="s">
        <v>193</v>
      </c>
      <c r="E150" s="255" t="s">
        <v>1947</v>
      </c>
      <c r="F150" s="256" t="s">
        <v>1948</v>
      </c>
      <c r="G150" s="257" t="s">
        <v>289</v>
      </c>
      <c r="H150" s="258">
        <v>1</v>
      </c>
      <c r="I150" s="259"/>
      <c r="J150" s="260">
        <f>ROUND(I150*H150,2)</f>
        <v>0</v>
      </c>
      <c r="K150" s="256" t="s">
        <v>1</v>
      </c>
      <c r="L150" s="42"/>
      <c r="M150" s="261" t="s">
        <v>1</v>
      </c>
      <c r="N150" s="262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197</v>
      </c>
      <c r="AT150" s="265" t="s">
        <v>193</v>
      </c>
      <c r="AU150" s="265" t="s">
        <v>83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197</v>
      </c>
      <c r="BM150" s="265" t="s">
        <v>1949</v>
      </c>
    </row>
    <row r="151" spans="2:65" s="1" customFormat="1" ht="60" customHeight="1">
      <c r="B151" s="40"/>
      <c r="C151" s="254" t="s">
        <v>8</v>
      </c>
      <c r="D151" s="254" t="s">
        <v>193</v>
      </c>
      <c r="E151" s="255" t="s">
        <v>1950</v>
      </c>
      <c r="F151" s="256" t="s">
        <v>1951</v>
      </c>
      <c r="G151" s="257" t="s">
        <v>289</v>
      </c>
      <c r="H151" s="258">
        <v>1</v>
      </c>
      <c r="I151" s="259"/>
      <c r="J151" s="260">
        <f>ROUND(I151*H151,2)</f>
        <v>0</v>
      </c>
      <c r="K151" s="256" t="s">
        <v>1</v>
      </c>
      <c r="L151" s="42"/>
      <c r="M151" s="261" t="s">
        <v>1</v>
      </c>
      <c r="N151" s="262" t="s">
        <v>41</v>
      </c>
      <c r="O151" s="88"/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4">
        <f>S151*H151</f>
        <v>0</v>
      </c>
      <c r="AR151" s="265" t="s">
        <v>197</v>
      </c>
      <c r="AT151" s="265" t="s">
        <v>193</v>
      </c>
      <c r="AU151" s="265" t="s">
        <v>83</v>
      </c>
      <c r="AY151" s="17" t="s">
        <v>190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83</v>
      </c>
      <c r="BK151" s="149">
        <f>ROUND(I151*H151,2)</f>
        <v>0</v>
      </c>
      <c r="BL151" s="17" t="s">
        <v>197</v>
      </c>
      <c r="BM151" s="265" t="s">
        <v>1952</v>
      </c>
    </row>
    <row r="152" spans="2:65" s="1" customFormat="1" ht="60" customHeight="1">
      <c r="B152" s="40"/>
      <c r="C152" s="254" t="s">
        <v>301</v>
      </c>
      <c r="D152" s="254" t="s">
        <v>193</v>
      </c>
      <c r="E152" s="255" t="s">
        <v>1953</v>
      </c>
      <c r="F152" s="256" t="s">
        <v>1954</v>
      </c>
      <c r="G152" s="257" t="s">
        <v>289</v>
      </c>
      <c r="H152" s="258">
        <v>1</v>
      </c>
      <c r="I152" s="259"/>
      <c r="J152" s="260">
        <f>ROUND(I152*H152,2)</f>
        <v>0</v>
      </c>
      <c r="K152" s="256" t="s">
        <v>1</v>
      </c>
      <c r="L152" s="42"/>
      <c r="M152" s="261" t="s">
        <v>1</v>
      </c>
      <c r="N152" s="262" t="s">
        <v>41</v>
      </c>
      <c r="O152" s="88"/>
      <c r="P152" s="263">
        <f>O152*H152</f>
        <v>0</v>
      </c>
      <c r="Q152" s="263">
        <v>0</v>
      </c>
      <c r="R152" s="263">
        <f>Q152*H152</f>
        <v>0</v>
      </c>
      <c r="S152" s="263">
        <v>0</v>
      </c>
      <c r="T152" s="264">
        <f>S152*H152</f>
        <v>0</v>
      </c>
      <c r="AR152" s="265" t="s">
        <v>197</v>
      </c>
      <c r="AT152" s="265" t="s">
        <v>193</v>
      </c>
      <c r="AU152" s="265" t="s">
        <v>83</v>
      </c>
      <c r="AY152" s="17" t="s">
        <v>190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83</v>
      </c>
      <c r="BK152" s="149">
        <f>ROUND(I152*H152,2)</f>
        <v>0</v>
      </c>
      <c r="BL152" s="17" t="s">
        <v>197</v>
      </c>
      <c r="BM152" s="265" t="s">
        <v>1955</v>
      </c>
    </row>
    <row r="153" spans="2:65" s="1" customFormat="1" ht="48" customHeight="1">
      <c r="B153" s="40"/>
      <c r="C153" s="254" t="s">
        <v>306</v>
      </c>
      <c r="D153" s="254" t="s">
        <v>193</v>
      </c>
      <c r="E153" s="255" t="s">
        <v>1956</v>
      </c>
      <c r="F153" s="256" t="s">
        <v>1957</v>
      </c>
      <c r="G153" s="257" t="s">
        <v>289</v>
      </c>
      <c r="H153" s="258">
        <v>1</v>
      </c>
      <c r="I153" s="259"/>
      <c r="J153" s="260">
        <f>ROUND(I153*H153,2)</f>
        <v>0</v>
      </c>
      <c r="K153" s="256" t="s">
        <v>1</v>
      </c>
      <c r="L153" s="42"/>
      <c r="M153" s="261" t="s">
        <v>1</v>
      </c>
      <c r="N153" s="262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197</v>
      </c>
      <c r="AT153" s="265" t="s">
        <v>193</v>
      </c>
      <c r="AU153" s="265" t="s">
        <v>83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197</v>
      </c>
      <c r="BM153" s="265" t="s">
        <v>1958</v>
      </c>
    </row>
    <row r="154" spans="2:65" s="1" customFormat="1" ht="60" customHeight="1">
      <c r="B154" s="40"/>
      <c r="C154" s="254" t="s">
        <v>312</v>
      </c>
      <c r="D154" s="254" t="s">
        <v>193</v>
      </c>
      <c r="E154" s="255" t="s">
        <v>1959</v>
      </c>
      <c r="F154" s="256" t="s">
        <v>1960</v>
      </c>
      <c r="G154" s="257" t="s">
        <v>289</v>
      </c>
      <c r="H154" s="258">
        <v>1</v>
      </c>
      <c r="I154" s="259"/>
      <c r="J154" s="260">
        <f>ROUND(I154*H154,2)</f>
        <v>0</v>
      </c>
      <c r="K154" s="256" t="s">
        <v>1</v>
      </c>
      <c r="L154" s="42"/>
      <c r="M154" s="261" t="s">
        <v>1</v>
      </c>
      <c r="N154" s="262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197</v>
      </c>
      <c r="AT154" s="265" t="s">
        <v>193</v>
      </c>
      <c r="AU154" s="265" t="s">
        <v>83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197</v>
      </c>
      <c r="BM154" s="265" t="s">
        <v>1961</v>
      </c>
    </row>
    <row r="155" spans="2:65" s="1" customFormat="1" ht="48" customHeight="1">
      <c r="B155" s="40"/>
      <c r="C155" s="254" t="s">
        <v>320</v>
      </c>
      <c r="D155" s="254" t="s">
        <v>193</v>
      </c>
      <c r="E155" s="255" t="s">
        <v>1962</v>
      </c>
      <c r="F155" s="256" t="s">
        <v>1957</v>
      </c>
      <c r="G155" s="257" t="s">
        <v>289</v>
      </c>
      <c r="H155" s="258">
        <v>1</v>
      </c>
      <c r="I155" s="259"/>
      <c r="J155" s="260">
        <f>ROUND(I155*H155,2)</f>
        <v>0</v>
      </c>
      <c r="K155" s="256" t="s">
        <v>1</v>
      </c>
      <c r="L155" s="42"/>
      <c r="M155" s="261" t="s">
        <v>1</v>
      </c>
      <c r="N155" s="262" t="s">
        <v>41</v>
      </c>
      <c r="O155" s="88"/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4">
        <f>S155*H155</f>
        <v>0</v>
      </c>
      <c r="AR155" s="265" t="s">
        <v>197</v>
      </c>
      <c r="AT155" s="265" t="s">
        <v>193</v>
      </c>
      <c r="AU155" s="265" t="s">
        <v>83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197</v>
      </c>
      <c r="BM155" s="265" t="s">
        <v>1963</v>
      </c>
    </row>
    <row r="156" spans="2:65" s="1" customFormat="1" ht="36" customHeight="1">
      <c r="B156" s="40"/>
      <c r="C156" s="254" t="s">
        <v>325</v>
      </c>
      <c r="D156" s="254" t="s">
        <v>193</v>
      </c>
      <c r="E156" s="255" t="s">
        <v>1964</v>
      </c>
      <c r="F156" s="256" t="s">
        <v>1965</v>
      </c>
      <c r="G156" s="257" t="s">
        <v>552</v>
      </c>
      <c r="H156" s="258">
        <v>1</v>
      </c>
      <c r="I156" s="259"/>
      <c r="J156" s="260">
        <f>ROUND(I156*H156,2)</f>
        <v>0</v>
      </c>
      <c r="K156" s="256" t="s">
        <v>1</v>
      </c>
      <c r="L156" s="42"/>
      <c r="M156" s="261" t="s">
        <v>1</v>
      </c>
      <c r="N156" s="262" t="s">
        <v>41</v>
      </c>
      <c r="O156" s="88"/>
      <c r="P156" s="263">
        <f>O156*H156</f>
        <v>0</v>
      </c>
      <c r="Q156" s="263">
        <v>0</v>
      </c>
      <c r="R156" s="263">
        <f>Q156*H156</f>
        <v>0</v>
      </c>
      <c r="S156" s="263">
        <v>0</v>
      </c>
      <c r="T156" s="264">
        <f>S156*H156</f>
        <v>0</v>
      </c>
      <c r="AR156" s="265" t="s">
        <v>197</v>
      </c>
      <c r="AT156" s="265" t="s">
        <v>193</v>
      </c>
      <c r="AU156" s="265" t="s">
        <v>83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197</v>
      </c>
      <c r="BM156" s="265" t="s">
        <v>1966</v>
      </c>
    </row>
    <row r="157" spans="2:65" s="1" customFormat="1" ht="48" customHeight="1">
      <c r="B157" s="40"/>
      <c r="C157" s="254" t="s">
        <v>7</v>
      </c>
      <c r="D157" s="254" t="s">
        <v>193</v>
      </c>
      <c r="E157" s="255" t="s">
        <v>1967</v>
      </c>
      <c r="F157" s="256" t="s">
        <v>1968</v>
      </c>
      <c r="G157" s="257" t="s">
        <v>688</v>
      </c>
      <c r="H157" s="258">
        <v>118</v>
      </c>
      <c r="I157" s="259"/>
      <c r="J157" s="260">
        <f>ROUND(I157*H157,2)</f>
        <v>0</v>
      </c>
      <c r="K157" s="256" t="s">
        <v>1</v>
      </c>
      <c r="L157" s="42"/>
      <c r="M157" s="261" t="s">
        <v>1</v>
      </c>
      <c r="N157" s="262" t="s">
        <v>41</v>
      </c>
      <c r="O157" s="88"/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4">
        <f>S157*H157</f>
        <v>0</v>
      </c>
      <c r="AR157" s="265" t="s">
        <v>197</v>
      </c>
      <c r="AT157" s="265" t="s">
        <v>193</v>
      </c>
      <c r="AU157" s="265" t="s">
        <v>83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197</v>
      </c>
      <c r="BM157" s="265" t="s">
        <v>1969</v>
      </c>
    </row>
    <row r="158" spans="2:65" s="1" customFormat="1" ht="48" customHeight="1">
      <c r="B158" s="40"/>
      <c r="C158" s="254" t="s">
        <v>340</v>
      </c>
      <c r="D158" s="254" t="s">
        <v>193</v>
      </c>
      <c r="E158" s="255" t="s">
        <v>1970</v>
      </c>
      <c r="F158" s="256" t="s">
        <v>1971</v>
      </c>
      <c r="G158" s="257" t="s">
        <v>688</v>
      </c>
      <c r="H158" s="258">
        <v>170</v>
      </c>
      <c r="I158" s="259"/>
      <c r="J158" s="260">
        <f>ROUND(I158*H158,2)</f>
        <v>0</v>
      </c>
      <c r="K158" s="256" t="s">
        <v>1</v>
      </c>
      <c r="L158" s="42"/>
      <c r="M158" s="261" t="s">
        <v>1</v>
      </c>
      <c r="N158" s="262" t="s">
        <v>41</v>
      </c>
      <c r="O158" s="88"/>
      <c r="P158" s="263">
        <f>O158*H158</f>
        <v>0</v>
      </c>
      <c r="Q158" s="263">
        <v>0</v>
      </c>
      <c r="R158" s="263">
        <f>Q158*H158</f>
        <v>0</v>
      </c>
      <c r="S158" s="263">
        <v>0</v>
      </c>
      <c r="T158" s="264">
        <f>S158*H158</f>
        <v>0</v>
      </c>
      <c r="AR158" s="265" t="s">
        <v>197</v>
      </c>
      <c r="AT158" s="265" t="s">
        <v>193</v>
      </c>
      <c r="AU158" s="265" t="s">
        <v>83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197</v>
      </c>
      <c r="BM158" s="265" t="s">
        <v>1972</v>
      </c>
    </row>
    <row r="159" spans="2:65" s="1" customFormat="1" ht="48" customHeight="1">
      <c r="B159" s="40"/>
      <c r="C159" s="254" t="s">
        <v>346</v>
      </c>
      <c r="D159" s="254" t="s">
        <v>193</v>
      </c>
      <c r="E159" s="255" t="s">
        <v>1973</v>
      </c>
      <c r="F159" s="256" t="s">
        <v>1974</v>
      </c>
      <c r="G159" s="257" t="s">
        <v>688</v>
      </c>
      <c r="H159" s="258">
        <v>33</v>
      </c>
      <c r="I159" s="259"/>
      <c r="J159" s="260">
        <f>ROUND(I159*H159,2)</f>
        <v>0</v>
      </c>
      <c r="K159" s="256" t="s">
        <v>1</v>
      </c>
      <c r="L159" s="42"/>
      <c r="M159" s="261" t="s">
        <v>1</v>
      </c>
      <c r="N159" s="262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197</v>
      </c>
      <c r="AT159" s="265" t="s">
        <v>193</v>
      </c>
      <c r="AU159" s="265" t="s">
        <v>83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197</v>
      </c>
      <c r="BM159" s="265" t="s">
        <v>1975</v>
      </c>
    </row>
    <row r="160" spans="2:65" s="1" customFormat="1" ht="36" customHeight="1">
      <c r="B160" s="40"/>
      <c r="C160" s="254" t="s">
        <v>350</v>
      </c>
      <c r="D160" s="254" t="s">
        <v>193</v>
      </c>
      <c r="E160" s="255" t="s">
        <v>1976</v>
      </c>
      <c r="F160" s="256" t="s">
        <v>1977</v>
      </c>
      <c r="G160" s="257" t="s">
        <v>289</v>
      </c>
      <c r="H160" s="258">
        <v>6</v>
      </c>
      <c r="I160" s="259"/>
      <c r="J160" s="260">
        <f>ROUND(I160*H160,2)</f>
        <v>0</v>
      </c>
      <c r="K160" s="256" t="s">
        <v>1</v>
      </c>
      <c r="L160" s="42"/>
      <c r="M160" s="261" t="s">
        <v>1</v>
      </c>
      <c r="N160" s="262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197</v>
      </c>
      <c r="AT160" s="265" t="s">
        <v>193</v>
      </c>
      <c r="AU160" s="265" t="s">
        <v>83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197</v>
      </c>
      <c r="BM160" s="265" t="s">
        <v>1978</v>
      </c>
    </row>
    <row r="161" spans="2:63" s="11" customFormat="1" ht="25.9" customHeight="1">
      <c r="B161" s="238"/>
      <c r="C161" s="239"/>
      <c r="D161" s="240" t="s">
        <v>75</v>
      </c>
      <c r="E161" s="241" t="s">
        <v>120</v>
      </c>
      <c r="F161" s="241" t="s">
        <v>1979</v>
      </c>
      <c r="G161" s="239"/>
      <c r="H161" s="239"/>
      <c r="I161" s="242"/>
      <c r="J161" s="243">
        <f>BK161</f>
        <v>0</v>
      </c>
      <c r="K161" s="239"/>
      <c r="L161" s="244"/>
      <c r="M161" s="245"/>
      <c r="N161" s="246"/>
      <c r="O161" s="246"/>
      <c r="P161" s="247">
        <f>SUM(P162:P179)</f>
        <v>0</v>
      </c>
      <c r="Q161" s="246"/>
      <c r="R161" s="247">
        <f>SUM(R162:R179)</f>
        <v>0</v>
      </c>
      <c r="S161" s="246"/>
      <c r="T161" s="248">
        <f>SUM(T162:T179)</f>
        <v>0</v>
      </c>
      <c r="AR161" s="249" t="s">
        <v>83</v>
      </c>
      <c r="AT161" s="250" t="s">
        <v>75</v>
      </c>
      <c r="AU161" s="250" t="s">
        <v>76</v>
      </c>
      <c r="AY161" s="249" t="s">
        <v>190</v>
      </c>
      <c r="BK161" s="251">
        <f>SUM(BK162:BK179)</f>
        <v>0</v>
      </c>
    </row>
    <row r="162" spans="2:65" s="1" customFormat="1" ht="72" customHeight="1">
      <c r="B162" s="40"/>
      <c r="C162" s="254" t="s">
        <v>354</v>
      </c>
      <c r="D162" s="254" t="s">
        <v>193</v>
      </c>
      <c r="E162" s="255" t="s">
        <v>1980</v>
      </c>
      <c r="F162" s="256" t="s">
        <v>1981</v>
      </c>
      <c r="G162" s="257" t="s">
        <v>289</v>
      </c>
      <c r="H162" s="258">
        <v>1</v>
      </c>
      <c r="I162" s="259"/>
      <c r="J162" s="260">
        <f>ROUND(I162*H162,2)</f>
        <v>0</v>
      </c>
      <c r="K162" s="256" t="s">
        <v>1</v>
      </c>
      <c r="L162" s="42"/>
      <c r="M162" s="261" t="s">
        <v>1</v>
      </c>
      <c r="N162" s="262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197</v>
      </c>
      <c r="AT162" s="265" t="s">
        <v>193</v>
      </c>
      <c r="AU162" s="265" t="s">
        <v>83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197</v>
      </c>
      <c r="BM162" s="265" t="s">
        <v>1982</v>
      </c>
    </row>
    <row r="163" spans="2:65" s="1" customFormat="1" ht="60" customHeight="1">
      <c r="B163" s="40"/>
      <c r="C163" s="254" t="s">
        <v>358</v>
      </c>
      <c r="D163" s="254" t="s">
        <v>193</v>
      </c>
      <c r="E163" s="255" t="s">
        <v>1983</v>
      </c>
      <c r="F163" s="256" t="s">
        <v>1984</v>
      </c>
      <c r="G163" s="257" t="s">
        <v>552</v>
      </c>
      <c r="H163" s="258">
        <v>3</v>
      </c>
      <c r="I163" s="259"/>
      <c r="J163" s="260">
        <f>ROUND(I163*H163,2)</f>
        <v>0</v>
      </c>
      <c r="K163" s="256" t="s">
        <v>1</v>
      </c>
      <c r="L163" s="42"/>
      <c r="M163" s="261" t="s">
        <v>1</v>
      </c>
      <c r="N163" s="262" t="s">
        <v>41</v>
      </c>
      <c r="O163" s="88"/>
      <c r="P163" s="263">
        <f>O163*H163</f>
        <v>0</v>
      </c>
      <c r="Q163" s="263">
        <v>0</v>
      </c>
      <c r="R163" s="263">
        <f>Q163*H163</f>
        <v>0</v>
      </c>
      <c r="S163" s="263">
        <v>0</v>
      </c>
      <c r="T163" s="264">
        <f>S163*H163</f>
        <v>0</v>
      </c>
      <c r="AR163" s="265" t="s">
        <v>197</v>
      </c>
      <c r="AT163" s="265" t="s">
        <v>193</v>
      </c>
      <c r="AU163" s="265" t="s">
        <v>83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197</v>
      </c>
      <c r="BM163" s="265" t="s">
        <v>1985</v>
      </c>
    </row>
    <row r="164" spans="2:65" s="1" customFormat="1" ht="48" customHeight="1">
      <c r="B164" s="40"/>
      <c r="C164" s="254" t="s">
        <v>365</v>
      </c>
      <c r="D164" s="254" t="s">
        <v>193</v>
      </c>
      <c r="E164" s="255" t="s">
        <v>1986</v>
      </c>
      <c r="F164" s="256" t="s">
        <v>1987</v>
      </c>
      <c r="G164" s="257" t="s">
        <v>552</v>
      </c>
      <c r="H164" s="258">
        <v>1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</v>
      </c>
      <c r="R164" s="263">
        <f>Q164*H164</f>
        <v>0</v>
      </c>
      <c r="S164" s="263">
        <v>0</v>
      </c>
      <c r="T164" s="264">
        <f>S164*H164</f>
        <v>0</v>
      </c>
      <c r="AR164" s="265" t="s">
        <v>197</v>
      </c>
      <c r="AT164" s="265" t="s">
        <v>193</v>
      </c>
      <c r="AU164" s="265" t="s">
        <v>83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197</v>
      </c>
      <c r="BM164" s="265" t="s">
        <v>1988</v>
      </c>
    </row>
    <row r="165" spans="2:65" s="1" customFormat="1" ht="24" customHeight="1">
      <c r="B165" s="40"/>
      <c r="C165" s="254" t="s">
        <v>624</v>
      </c>
      <c r="D165" s="254" t="s">
        <v>193</v>
      </c>
      <c r="E165" s="255" t="s">
        <v>1989</v>
      </c>
      <c r="F165" s="256" t="s">
        <v>1990</v>
      </c>
      <c r="G165" s="257" t="s">
        <v>552</v>
      </c>
      <c r="H165" s="258">
        <v>3</v>
      </c>
      <c r="I165" s="259"/>
      <c r="J165" s="260">
        <f>ROUND(I165*H165,2)</f>
        <v>0</v>
      </c>
      <c r="K165" s="256" t="s">
        <v>1</v>
      </c>
      <c r="L165" s="42"/>
      <c r="M165" s="261" t="s">
        <v>1</v>
      </c>
      <c r="N165" s="262" t="s">
        <v>41</v>
      </c>
      <c r="O165" s="88"/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4">
        <f>S165*H165</f>
        <v>0</v>
      </c>
      <c r="AR165" s="265" t="s">
        <v>197</v>
      </c>
      <c r="AT165" s="265" t="s">
        <v>193</v>
      </c>
      <c r="AU165" s="265" t="s">
        <v>83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197</v>
      </c>
      <c r="BM165" s="265" t="s">
        <v>1991</v>
      </c>
    </row>
    <row r="166" spans="2:65" s="1" customFormat="1" ht="24" customHeight="1">
      <c r="B166" s="40"/>
      <c r="C166" s="254" t="s">
        <v>372</v>
      </c>
      <c r="D166" s="254" t="s">
        <v>193</v>
      </c>
      <c r="E166" s="255" t="s">
        <v>1992</v>
      </c>
      <c r="F166" s="256" t="s">
        <v>1993</v>
      </c>
      <c r="G166" s="257" t="s">
        <v>552</v>
      </c>
      <c r="H166" s="258">
        <v>5</v>
      </c>
      <c r="I166" s="259"/>
      <c r="J166" s="260">
        <f>ROUND(I166*H166,2)</f>
        <v>0</v>
      </c>
      <c r="K166" s="256" t="s">
        <v>1</v>
      </c>
      <c r="L166" s="42"/>
      <c r="M166" s="261" t="s">
        <v>1</v>
      </c>
      <c r="N166" s="262" t="s">
        <v>41</v>
      </c>
      <c r="O166" s="88"/>
      <c r="P166" s="263">
        <f>O166*H166</f>
        <v>0</v>
      </c>
      <c r="Q166" s="263">
        <v>0</v>
      </c>
      <c r="R166" s="263">
        <f>Q166*H166</f>
        <v>0</v>
      </c>
      <c r="S166" s="263">
        <v>0</v>
      </c>
      <c r="T166" s="264">
        <f>S166*H166</f>
        <v>0</v>
      </c>
      <c r="AR166" s="265" t="s">
        <v>197</v>
      </c>
      <c r="AT166" s="265" t="s">
        <v>193</v>
      </c>
      <c r="AU166" s="265" t="s">
        <v>83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197</v>
      </c>
      <c r="BM166" s="265" t="s">
        <v>1994</v>
      </c>
    </row>
    <row r="167" spans="2:65" s="1" customFormat="1" ht="24" customHeight="1">
      <c r="B167" s="40"/>
      <c r="C167" s="254" t="s">
        <v>631</v>
      </c>
      <c r="D167" s="254" t="s">
        <v>193</v>
      </c>
      <c r="E167" s="255" t="s">
        <v>1995</v>
      </c>
      <c r="F167" s="256" t="s">
        <v>1996</v>
      </c>
      <c r="G167" s="257" t="s">
        <v>552</v>
      </c>
      <c r="H167" s="258">
        <v>1</v>
      </c>
      <c r="I167" s="259"/>
      <c r="J167" s="260">
        <f>ROUND(I167*H167,2)</f>
        <v>0</v>
      </c>
      <c r="K167" s="256" t="s">
        <v>1</v>
      </c>
      <c r="L167" s="42"/>
      <c r="M167" s="261" t="s">
        <v>1</v>
      </c>
      <c r="N167" s="262" t="s">
        <v>41</v>
      </c>
      <c r="O167" s="88"/>
      <c r="P167" s="263">
        <f>O167*H167</f>
        <v>0</v>
      </c>
      <c r="Q167" s="263">
        <v>0</v>
      </c>
      <c r="R167" s="263">
        <f>Q167*H167</f>
        <v>0</v>
      </c>
      <c r="S167" s="263">
        <v>0</v>
      </c>
      <c r="T167" s="264">
        <f>S167*H167</f>
        <v>0</v>
      </c>
      <c r="AR167" s="265" t="s">
        <v>197</v>
      </c>
      <c r="AT167" s="265" t="s">
        <v>193</v>
      </c>
      <c r="AU167" s="265" t="s">
        <v>83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197</v>
      </c>
      <c r="BM167" s="265" t="s">
        <v>1997</v>
      </c>
    </row>
    <row r="168" spans="2:65" s="1" customFormat="1" ht="24" customHeight="1">
      <c r="B168" s="40"/>
      <c r="C168" s="254" t="s">
        <v>379</v>
      </c>
      <c r="D168" s="254" t="s">
        <v>193</v>
      </c>
      <c r="E168" s="255" t="s">
        <v>1998</v>
      </c>
      <c r="F168" s="256" t="s">
        <v>1999</v>
      </c>
      <c r="G168" s="257" t="s">
        <v>552</v>
      </c>
      <c r="H168" s="258">
        <v>1</v>
      </c>
      <c r="I168" s="259"/>
      <c r="J168" s="260">
        <f>ROUND(I168*H168,2)</f>
        <v>0</v>
      </c>
      <c r="K168" s="256" t="s">
        <v>1</v>
      </c>
      <c r="L168" s="42"/>
      <c r="M168" s="261" t="s">
        <v>1</v>
      </c>
      <c r="N168" s="262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197</v>
      </c>
      <c r="AT168" s="265" t="s">
        <v>193</v>
      </c>
      <c r="AU168" s="265" t="s">
        <v>83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197</v>
      </c>
      <c r="BM168" s="265" t="s">
        <v>2000</v>
      </c>
    </row>
    <row r="169" spans="2:65" s="1" customFormat="1" ht="24" customHeight="1">
      <c r="B169" s="40"/>
      <c r="C169" s="254" t="s">
        <v>362</v>
      </c>
      <c r="D169" s="254" t="s">
        <v>193</v>
      </c>
      <c r="E169" s="255" t="s">
        <v>2001</v>
      </c>
      <c r="F169" s="256" t="s">
        <v>684</v>
      </c>
      <c r="G169" s="257" t="s">
        <v>552</v>
      </c>
      <c r="H169" s="258">
        <v>1</v>
      </c>
      <c r="I169" s="259"/>
      <c r="J169" s="260">
        <f>ROUND(I169*H169,2)</f>
        <v>0</v>
      </c>
      <c r="K169" s="256" t="s">
        <v>1</v>
      </c>
      <c r="L169" s="42"/>
      <c r="M169" s="261" t="s">
        <v>1</v>
      </c>
      <c r="N169" s="262" t="s">
        <v>41</v>
      </c>
      <c r="O169" s="88"/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4">
        <f>S169*H169</f>
        <v>0</v>
      </c>
      <c r="AR169" s="265" t="s">
        <v>197</v>
      </c>
      <c r="AT169" s="265" t="s">
        <v>193</v>
      </c>
      <c r="AU169" s="265" t="s">
        <v>83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197</v>
      </c>
      <c r="BM169" s="265" t="s">
        <v>2002</v>
      </c>
    </row>
    <row r="170" spans="2:65" s="1" customFormat="1" ht="24" customHeight="1">
      <c r="B170" s="40"/>
      <c r="C170" s="254" t="s">
        <v>388</v>
      </c>
      <c r="D170" s="254" t="s">
        <v>193</v>
      </c>
      <c r="E170" s="255" t="s">
        <v>2003</v>
      </c>
      <c r="F170" s="256" t="s">
        <v>2004</v>
      </c>
      <c r="G170" s="257" t="s">
        <v>552</v>
      </c>
      <c r="H170" s="258">
        <v>4</v>
      </c>
      <c r="I170" s="259"/>
      <c r="J170" s="260">
        <f>ROUND(I170*H170,2)</f>
        <v>0</v>
      </c>
      <c r="K170" s="256" t="s">
        <v>1</v>
      </c>
      <c r="L170" s="42"/>
      <c r="M170" s="261" t="s">
        <v>1</v>
      </c>
      <c r="N170" s="262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197</v>
      </c>
      <c r="AT170" s="265" t="s">
        <v>193</v>
      </c>
      <c r="AU170" s="265" t="s">
        <v>83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197</v>
      </c>
      <c r="BM170" s="265" t="s">
        <v>2005</v>
      </c>
    </row>
    <row r="171" spans="2:65" s="1" customFormat="1" ht="24" customHeight="1">
      <c r="B171" s="40"/>
      <c r="C171" s="254" t="s">
        <v>394</v>
      </c>
      <c r="D171" s="254" t="s">
        <v>193</v>
      </c>
      <c r="E171" s="255" t="s">
        <v>2006</v>
      </c>
      <c r="F171" s="256" t="s">
        <v>2007</v>
      </c>
      <c r="G171" s="257" t="s">
        <v>552</v>
      </c>
      <c r="H171" s="258">
        <v>4</v>
      </c>
      <c r="I171" s="259"/>
      <c r="J171" s="260">
        <f>ROUND(I171*H171,2)</f>
        <v>0</v>
      </c>
      <c r="K171" s="256" t="s">
        <v>1</v>
      </c>
      <c r="L171" s="42"/>
      <c r="M171" s="261" t="s">
        <v>1</v>
      </c>
      <c r="N171" s="262" t="s">
        <v>41</v>
      </c>
      <c r="O171" s="88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AR171" s="265" t="s">
        <v>197</v>
      </c>
      <c r="AT171" s="265" t="s">
        <v>193</v>
      </c>
      <c r="AU171" s="265" t="s">
        <v>83</v>
      </c>
      <c r="AY171" s="17" t="s">
        <v>190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83</v>
      </c>
      <c r="BK171" s="149">
        <f>ROUND(I171*H171,2)</f>
        <v>0</v>
      </c>
      <c r="BL171" s="17" t="s">
        <v>197</v>
      </c>
      <c r="BM171" s="265" t="s">
        <v>2008</v>
      </c>
    </row>
    <row r="172" spans="2:65" s="1" customFormat="1" ht="16.5" customHeight="1">
      <c r="B172" s="40"/>
      <c r="C172" s="254" t="s">
        <v>401</v>
      </c>
      <c r="D172" s="254" t="s">
        <v>193</v>
      </c>
      <c r="E172" s="255" t="s">
        <v>2009</v>
      </c>
      <c r="F172" s="256" t="s">
        <v>691</v>
      </c>
      <c r="G172" s="257" t="s">
        <v>688</v>
      </c>
      <c r="H172" s="258">
        <v>5</v>
      </c>
      <c r="I172" s="259"/>
      <c r="J172" s="260">
        <f>ROUND(I172*H172,2)</f>
        <v>0</v>
      </c>
      <c r="K172" s="256" t="s">
        <v>1</v>
      </c>
      <c r="L172" s="42"/>
      <c r="M172" s="261" t="s">
        <v>1</v>
      </c>
      <c r="N172" s="262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197</v>
      </c>
      <c r="AT172" s="265" t="s">
        <v>193</v>
      </c>
      <c r="AU172" s="265" t="s">
        <v>83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197</v>
      </c>
      <c r="BM172" s="265" t="s">
        <v>2010</v>
      </c>
    </row>
    <row r="173" spans="2:65" s="1" customFormat="1" ht="16.5" customHeight="1">
      <c r="B173" s="40"/>
      <c r="C173" s="254" t="s">
        <v>407</v>
      </c>
      <c r="D173" s="254" t="s">
        <v>193</v>
      </c>
      <c r="E173" s="255" t="s">
        <v>2011</v>
      </c>
      <c r="F173" s="256" t="s">
        <v>694</v>
      </c>
      <c r="G173" s="257" t="s">
        <v>688</v>
      </c>
      <c r="H173" s="258">
        <v>8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197</v>
      </c>
      <c r="AT173" s="265" t="s">
        <v>193</v>
      </c>
      <c r="AU173" s="265" t="s">
        <v>83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197</v>
      </c>
      <c r="BM173" s="265" t="s">
        <v>2012</v>
      </c>
    </row>
    <row r="174" spans="2:65" s="1" customFormat="1" ht="72" customHeight="1">
      <c r="B174" s="40"/>
      <c r="C174" s="254" t="s">
        <v>412</v>
      </c>
      <c r="D174" s="254" t="s">
        <v>193</v>
      </c>
      <c r="E174" s="255" t="s">
        <v>2013</v>
      </c>
      <c r="F174" s="256" t="s">
        <v>709</v>
      </c>
      <c r="G174" s="257" t="s">
        <v>688</v>
      </c>
      <c r="H174" s="258">
        <v>17</v>
      </c>
      <c r="I174" s="259"/>
      <c r="J174" s="260">
        <f>ROUND(I174*H174,2)</f>
        <v>0</v>
      </c>
      <c r="K174" s="256" t="s">
        <v>1</v>
      </c>
      <c r="L174" s="42"/>
      <c r="M174" s="261" t="s">
        <v>1</v>
      </c>
      <c r="N174" s="262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197</v>
      </c>
      <c r="AT174" s="265" t="s">
        <v>193</v>
      </c>
      <c r="AU174" s="265" t="s">
        <v>83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197</v>
      </c>
      <c r="BM174" s="265" t="s">
        <v>2014</v>
      </c>
    </row>
    <row r="175" spans="2:65" s="1" customFormat="1" ht="72" customHeight="1">
      <c r="B175" s="40"/>
      <c r="C175" s="254" t="s">
        <v>418</v>
      </c>
      <c r="D175" s="254" t="s">
        <v>193</v>
      </c>
      <c r="E175" s="255" t="s">
        <v>2015</v>
      </c>
      <c r="F175" s="256" t="s">
        <v>712</v>
      </c>
      <c r="G175" s="257" t="s">
        <v>688</v>
      </c>
      <c r="H175" s="258">
        <v>9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</v>
      </c>
      <c r="R175" s="263">
        <f>Q175*H175</f>
        <v>0</v>
      </c>
      <c r="S175" s="263">
        <v>0</v>
      </c>
      <c r="T175" s="264">
        <f>S175*H175</f>
        <v>0</v>
      </c>
      <c r="AR175" s="265" t="s">
        <v>197</v>
      </c>
      <c r="AT175" s="265" t="s">
        <v>193</v>
      </c>
      <c r="AU175" s="265" t="s">
        <v>83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197</v>
      </c>
      <c r="BM175" s="265" t="s">
        <v>2016</v>
      </c>
    </row>
    <row r="176" spans="2:65" s="1" customFormat="1" ht="72" customHeight="1">
      <c r="B176" s="40"/>
      <c r="C176" s="254" t="s">
        <v>424</v>
      </c>
      <c r="D176" s="254" t="s">
        <v>193</v>
      </c>
      <c r="E176" s="255" t="s">
        <v>2017</v>
      </c>
      <c r="F176" s="256" t="s">
        <v>715</v>
      </c>
      <c r="G176" s="257" t="s">
        <v>688</v>
      </c>
      <c r="H176" s="258">
        <v>1</v>
      </c>
      <c r="I176" s="259"/>
      <c r="J176" s="260">
        <f>ROUND(I176*H176,2)</f>
        <v>0</v>
      </c>
      <c r="K176" s="256" t="s">
        <v>1</v>
      </c>
      <c r="L176" s="42"/>
      <c r="M176" s="261" t="s">
        <v>1</v>
      </c>
      <c r="N176" s="262" t="s">
        <v>41</v>
      </c>
      <c r="O176" s="88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AR176" s="265" t="s">
        <v>197</v>
      </c>
      <c r="AT176" s="265" t="s">
        <v>193</v>
      </c>
      <c r="AU176" s="265" t="s">
        <v>83</v>
      </c>
      <c r="AY176" s="17" t="s">
        <v>190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83</v>
      </c>
      <c r="BK176" s="149">
        <f>ROUND(I176*H176,2)</f>
        <v>0</v>
      </c>
      <c r="BL176" s="17" t="s">
        <v>197</v>
      </c>
      <c r="BM176" s="265" t="s">
        <v>2018</v>
      </c>
    </row>
    <row r="177" spans="2:65" s="1" customFormat="1" ht="48" customHeight="1">
      <c r="B177" s="40"/>
      <c r="C177" s="254" t="s">
        <v>430</v>
      </c>
      <c r="D177" s="254" t="s">
        <v>193</v>
      </c>
      <c r="E177" s="255" t="s">
        <v>2019</v>
      </c>
      <c r="F177" s="256" t="s">
        <v>721</v>
      </c>
      <c r="G177" s="257" t="s">
        <v>196</v>
      </c>
      <c r="H177" s="258">
        <v>3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197</v>
      </c>
      <c r="AT177" s="265" t="s">
        <v>193</v>
      </c>
      <c r="AU177" s="265" t="s">
        <v>83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197</v>
      </c>
      <c r="BM177" s="265" t="s">
        <v>2020</v>
      </c>
    </row>
    <row r="178" spans="2:65" s="1" customFormat="1" ht="36" customHeight="1">
      <c r="B178" s="40"/>
      <c r="C178" s="254" t="s">
        <v>434</v>
      </c>
      <c r="D178" s="254" t="s">
        <v>193</v>
      </c>
      <c r="E178" s="255" t="s">
        <v>2021</v>
      </c>
      <c r="F178" s="256" t="s">
        <v>724</v>
      </c>
      <c r="G178" s="257" t="s">
        <v>196</v>
      </c>
      <c r="H178" s="258">
        <v>2</v>
      </c>
      <c r="I178" s="259"/>
      <c r="J178" s="260">
        <f>ROUND(I178*H178,2)</f>
        <v>0</v>
      </c>
      <c r="K178" s="256" t="s">
        <v>1</v>
      </c>
      <c r="L178" s="42"/>
      <c r="M178" s="261" t="s">
        <v>1</v>
      </c>
      <c r="N178" s="262" t="s">
        <v>41</v>
      </c>
      <c r="O178" s="88"/>
      <c r="P178" s="263">
        <f>O178*H178</f>
        <v>0</v>
      </c>
      <c r="Q178" s="263">
        <v>0</v>
      </c>
      <c r="R178" s="263">
        <f>Q178*H178</f>
        <v>0</v>
      </c>
      <c r="S178" s="263">
        <v>0</v>
      </c>
      <c r="T178" s="264">
        <f>S178*H178</f>
        <v>0</v>
      </c>
      <c r="AR178" s="265" t="s">
        <v>197</v>
      </c>
      <c r="AT178" s="265" t="s">
        <v>193</v>
      </c>
      <c r="AU178" s="265" t="s">
        <v>83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197</v>
      </c>
      <c r="BM178" s="265" t="s">
        <v>2022</v>
      </c>
    </row>
    <row r="179" spans="2:65" s="1" customFormat="1" ht="36" customHeight="1">
      <c r="B179" s="40"/>
      <c r="C179" s="254" t="s">
        <v>438</v>
      </c>
      <c r="D179" s="254" t="s">
        <v>193</v>
      </c>
      <c r="E179" s="255" t="s">
        <v>2023</v>
      </c>
      <c r="F179" s="256" t="s">
        <v>727</v>
      </c>
      <c r="G179" s="257" t="s">
        <v>196</v>
      </c>
      <c r="H179" s="258">
        <v>6</v>
      </c>
      <c r="I179" s="259"/>
      <c r="J179" s="260">
        <f>ROUND(I179*H179,2)</f>
        <v>0</v>
      </c>
      <c r="K179" s="256" t="s">
        <v>1</v>
      </c>
      <c r="L179" s="42"/>
      <c r="M179" s="261" t="s">
        <v>1</v>
      </c>
      <c r="N179" s="262" t="s">
        <v>41</v>
      </c>
      <c r="O179" s="88"/>
      <c r="P179" s="263">
        <f>O179*H179</f>
        <v>0</v>
      </c>
      <c r="Q179" s="263">
        <v>0</v>
      </c>
      <c r="R179" s="263">
        <f>Q179*H179</f>
        <v>0</v>
      </c>
      <c r="S179" s="263">
        <v>0</v>
      </c>
      <c r="T179" s="264">
        <f>S179*H179</f>
        <v>0</v>
      </c>
      <c r="AR179" s="265" t="s">
        <v>197</v>
      </c>
      <c r="AT179" s="265" t="s">
        <v>193</v>
      </c>
      <c r="AU179" s="265" t="s">
        <v>83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197</v>
      </c>
      <c r="BM179" s="265" t="s">
        <v>2024</v>
      </c>
    </row>
    <row r="180" spans="2:63" s="11" customFormat="1" ht="25.9" customHeight="1">
      <c r="B180" s="238"/>
      <c r="C180" s="239"/>
      <c r="D180" s="240" t="s">
        <v>75</v>
      </c>
      <c r="E180" s="241" t="s">
        <v>197</v>
      </c>
      <c r="F180" s="241" t="s">
        <v>2025</v>
      </c>
      <c r="G180" s="239"/>
      <c r="H180" s="239"/>
      <c r="I180" s="242"/>
      <c r="J180" s="243">
        <f>BK180</f>
        <v>0</v>
      </c>
      <c r="K180" s="239"/>
      <c r="L180" s="244"/>
      <c r="M180" s="245"/>
      <c r="N180" s="246"/>
      <c r="O180" s="246"/>
      <c r="P180" s="247">
        <f>P181</f>
        <v>0</v>
      </c>
      <c r="Q180" s="246"/>
      <c r="R180" s="247">
        <f>R181</f>
        <v>0</v>
      </c>
      <c r="S180" s="246"/>
      <c r="T180" s="248">
        <f>T181</f>
        <v>0</v>
      </c>
      <c r="AR180" s="249" t="s">
        <v>83</v>
      </c>
      <c r="AT180" s="250" t="s">
        <v>75</v>
      </c>
      <c r="AU180" s="250" t="s">
        <v>76</v>
      </c>
      <c r="AY180" s="249" t="s">
        <v>190</v>
      </c>
      <c r="BK180" s="251">
        <f>BK181</f>
        <v>0</v>
      </c>
    </row>
    <row r="181" spans="2:65" s="1" customFormat="1" ht="24" customHeight="1">
      <c r="B181" s="40"/>
      <c r="C181" s="254" t="s">
        <v>442</v>
      </c>
      <c r="D181" s="254" t="s">
        <v>193</v>
      </c>
      <c r="E181" s="255" t="s">
        <v>2026</v>
      </c>
      <c r="F181" s="256" t="s">
        <v>2027</v>
      </c>
      <c r="G181" s="257" t="s">
        <v>552</v>
      </c>
      <c r="H181" s="258">
        <v>4</v>
      </c>
      <c r="I181" s="259"/>
      <c r="J181" s="260">
        <f>ROUND(I181*H181,2)</f>
        <v>0</v>
      </c>
      <c r="K181" s="256" t="s">
        <v>1</v>
      </c>
      <c r="L181" s="42"/>
      <c r="M181" s="261" t="s">
        <v>1</v>
      </c>
      <c r="N181" s="262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197</v>
      </c>
      <c r="AT181" s="265" t="s">
        <v>193</v>
      </c>
      <c r="AU181" s="265" t="s">
        <v>83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197</v>
      </c>
      <c r="BM181" s="265" t="s">
        <v>2028</v>
      </c>
    </row>
    <row r="182" spans="2:63" s="11" customFormat="1" ht="25.9" customHeight="1">
      <c r="B182" s="238"/>
      <c r="C182" s="239"/>
      <c r="D182" s="240" t="s">
        <v>75</v>
      </c>
      <c r="E182" s="241" t="s">
        <v>228</v>
      </c>
      <c r="F182" s="241" t="s">
        <v>2029</v>
      </c>
      <c r="G182" s="239"/>
      <c r="H182" s="239"/>
      <c r="I182" s="242"/>
      <c r="J182" s="243">
        <f>BK182</f>
        <v>0</v>
      </c>
      <c r="K182" s="239"/>
      <c r="L182" s="244"/>
      <c r="M182" s="245"/>
      <c r="N182" s="246"/>
      <c r="O182" s="246"/>
      <c r="P182" s="247">
        <f>P183</f>
        <v>0</v>
      </c>
      <c r="Q182" s="246"/>
      <c r="R182" s="247">
        <f>R183</f>
        <v>0</v>
      </c>
      <c r="S182" s="246"/>
      <c r="T182" s="248">
        <f>T183</f>
        <v>0</v>
      </c>
      <c r="AR182" s="249" t="s">
        <v>83</v>
      </c>
      <c r="AT182" s="250" t="s">
        <v>75</v>
      </c>
      <c r="AU182" s="250" t="s">
        <v>76</v>
      </c>
      <c r="AY182" s="249" t="s">
        <v>190</v>
      </c>
      <c r="BK182" s="251">
        <f>BK183</f>
        <v>0</v>
      </c>
    </row>
    <row r="183" spans="2:65" s="1" customFormat="1" ht="24" customHeight="1">
      <c r="B183" s="40"/>
      <c r="C183" s="254" t="s">
        <v>446</v>
      </c>
      <c r="D183" s="254" t="s">
        <v>193</v>
      </c>
      <c r="E183" s="255" t="s">
        <v>2030</v>
      </c>
      <c r="F183" s="256" t="s">
        <v>2031</v>
      </c>
      <c r="G183" s="257" t="s">
        <v>289</v>
      </c>
      <c r="H183" s="258">
        <v>1</v>
      </c>
      <c r="I183" s="259"/>
      <c r="J183" s="260">
        <f>ROUND(I183*H183,2)</f>
        <v>0</v>
      </c>
      <c r="K183" s="256" t="s">
        <v>1</v>
      </c>
      <c r="L183" s="42"/>
      <c r="M183" s="261" t="s">
        <v>1</v>
      </c>
      <c r="N183" s="262" t="s">
        <v>41</v>
      </c>
      <c r="O183" s="88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AR183" s="265" t="s">
        <v>197</v>
      </c>
      <c r="AT183" s="265" t="s">
        <v>193</v>
      </c>
      <c r="AU183" s="265" t="s">
        <v>83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197</v>
      </c>
      <c r="BM183" s="265" t="s">
        <v>2032</v>
      </c>
    </row>
    <row r="184" spans="2:63" s="11" customFormat="1" ht="25.9" customHeight="1">
      <c r="B184" s="238"/>
      <c r="C184" s="239"/>
      <c r="D184" s="240" t="s">
        <v>75</v>
      </c>
      <c r="E184" s="241" t="s">
        <v>191</v>
      </c>
      <c r="F184" s="241" t="s">
        <v>131</v>
      </c>
      <c r="G184" s="239"/>
      <c r="H184" s="239"/>
      <c r="I184" s="242"/>
      <c r="J184" s="243">
        <f>BK184</f>
        <v>0</v>
      </c>
      <c r="K184" s="239"/>
      <c r="L184" s="244"/>
      <c r="M184" s="245"/>
      <c r="N184" s="246"/>
      <c r="O184" s="246"/>
      <c r="P184" s="247">
        <f>SUM(P185:P186)</f>
        <v>0</v>
      </c>
      <c r="Q184" s="246"/>
      <c r="R184" s="247">
        <f>SUM(R185:R186)</f>
        <v>0</v>
      </c>
      <c r="S184" s="246"/>
      <c r="T184" s="248">
        <f>SUM(T185:T186)</f>
        <v>0</v>
      </c>
      <c r="AR184" s="249" t="s">
        <v>83</v>
      </c>
      <c r="AT184" s="250" t="s">
        <v>75</v>
      </c>
      <c r="AU184" s="250" t="s">
        <v>76</v>
      </c>
      <c r="AY184" s="249" t="s">
        <v>190</v>
      </c>
      <c r="BK184" s="251">
        <f>SUM(BK185:BK186)</f>
        <v>0</v>
      </c>
    </row>
    <row r="185" spans="2:65" s="1" customFormat="1" ht="16.5" customHeight="1">
      <c r="B185" s="40"/>
      <c r="C185" s="254" t="s">
        <v>450</v>
      </c>
      <c r="D185" s="254" t="s">
        <v>193</v>
      </c>
      <c r="E185" s="255" t="s">
        <v>737</v>
      </c>
      <c r="F185" s="256" t="s">
        <v>738</v>
      </c>
      <c r="G185" s="257" t="s">
        <v>289</v>
      </c>
      <c r="H185" s="258">
        <v>1</v>
      </c>
      <c r="I185" s="259"/>
      <c r="J185" s="260">
        <f>ROUND(I185*H185,2)</f>
        <v>0</v>
      </c>
      <c r="K185" s="256" t="s">
        <v>1</v>
      </c>
      <c r="L185" s="42"/>
      <c r="M185" s="261" t="s">
        <v>1</v>
      </c>
      <c r="N185" s="262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197</v>
      </c>
      <c r="AT185" s="265" t="s">
        <v>193</v>
      </c>
      <c r="AU185" s="265" t="s">
        <v>83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197</v>
      </c>
      <c r="BM185" s="265" t="s">
        <v>2033</v>
      </c>
    </row>
    <row r="186" spans="2:65" s="1" customFormat="1" ht="16.5" customHeight="1">
      <c r="B186" s="40"/>
      <c r="C186" s="254" t="s">
        <v>454</v>
      </c>
      <c r="D186" s="254" t="s">
        <v>193</v>
      </c>
      <c r="E186" s="255" t="s">
        <v>741</v>
      </c>
      <c r="F186" s="256" t="s">
        <v>742</v>
      </c>
      <c r="G186" s="257" t="s">
        <v>289</v>
      </c>
      <c r="H186" s="258">
        <v>1</v>
      </c>
      <c r="I186" s="259"/>
      <c r="J186" s="260">
        <f>ROUND(I186*H186,2)</f>
        <v>0</v>
      </c>
      <c r="K186" s="256" t="s">
        <v>1</v>
      </c>
      <c r="L186" s="42"/>
      <c r="M186" s="320" t="s">
        <v>1</v>
      </c>
      <c r="N186" s="321" t="s">
        <v>41</v>
      </c>
      <c r="O186" s="322"/>
      <c r="P186" s="323">
        <f>O186*H186</f>
        <v>0</v>
      </c>
      <c r="Q186" s="323">
        <v>0</v>
      </c>
      <c r="R186" s="323">
        <f>Q186*H186</f>
        <v>0</v>
      </c>
      <c r="S186" s="323">
        <v>0</v>
      </c>
      <c r="T186" s="324">
        <f>S186*H186</f>
        <v>0</v>
      </c>
      <c r="AR186" s="265" t="s">
        <v>197</v>
      </c>
      <c r="AT186" s="265" t="s">
        <v>193</v>
      </c>
      <c r="AU186" s="265" t="s">
        <v>83</v>
      </c>
      <c r="AY186" s="17" t="s">
        <v>190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83</v>
      </c>
      <c r="BK186" s="149">
        <f>ROUND(I186*H186,2)</f>
        <v>0</v>
      </c>
      <c r="BL186" s="17" t="s">
        <v>197</v>
      </c>
      <c r="BM186" s="265" t="s">
        <v>2034</v>
      </c>
    </row>
    <row r="187" spans="2:12" s="1" customFormat="1" ht="6.95" customHeight="1">
      <c r="B187" s="63"/>
      <c r="C187" s="64"/>
      <c r="D187" s="64"/>
      <c r="E187" s="64"/>
      <c r="F187" s="64"/>
      <c r="G187" s="64"/>
      <c r="H187" s="64"/>
      <c r="I187" s="199"/>
      <c r="J187" s="64"/>
      <c r="K187" s="64"/>
      <c r="L187" s="42"/>
    </row>
  </sheetData>
  <sheetProtection password="CC35" sheet="1" objects="1" scenarios="1" formatColumns="0" formatRows="0" autoFilter="0"/>
  <autoFilter ref="C134:K186"/>
  <mergeCells count="17">
    <mergeCell ref="E127:H127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5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112</v>
      </c>
    </row>
    <row r="3" spans="2:46" ht="6.95" customHeight="1">
      <c r="B3" s="157"/>
      <c r="C3" s="158"/>
      <c r="D3" s="158"/>
      <c r="E3" s="158"/>
      <c r="F3" s="158"/>
      <c r="G3" s="158"/>
      <c r="H3" s="158"/>
      <c r="I3" s="159"/>
      <c r="J3" s="158"/>
      <c r="K3" s="158"/>
      <c r="L3" s="20"/>
      <c r="AT3" s="17" t="s">
        <v>85</v>
      </c>
    </row>
    <row r="4" spans="2:46" ht="24.95" customHeight="1">
      <c r="B4" s="20"/>
      <c r="D4" s="160" t="s">
        <v>137</v>
      </c>
      <c r="L4" s="20"/>
      <c r="M4" s="161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62" t="s">
        <v>15</v>
      </c>
      <c r="L6" s="20"/>
    </row>
    <row r="7" spans="2:12" ht="16.5" customHeight="1">
      <c r="B7" s="20"/>
      <c r="E7" s="163" t="str">
        <f>'Rekapitulace stavby'!K6</f>
        <v>Stavební úpravy objektu 2 v obchodním areálu fy AGRICO v Týništi nad Orlicí</v>
      </c>
      <c r="F7" s="162"/>
      <c r="G7" s="162"/>
      <c r="H7" s="162"/>
      <c r="L7" s="20"/>
    </row>
    <row r="8" spans="2:12" ht="12" customHeight="1">
      <c r="B8" s="20"/>
      <c r="D8" s="162" t="s">
        <v>138</v>
      </c>
      <c r="L8" s="20"/>
    </row>
    <row r="9" spans="2:12" s="1" customFormat="1" ht="16.5" customHeight="1">
      <c r="B9" s="42"/>
      <c r="E9" s="163" t="s">
        <v>1158</v>
      </c>
      <c r="F9" s="1"/>
      <c r="G9" s="1"/>
      <c r="H9" s="1"/>
      <c r="I9" s="164"/>
      <c r="L9" s="42"/>
    </row>
    <row r="10" spans="2:12" s="1" customFormat="1" ht="12" customHeight="1">
      <c r="B10" s="42"/>
      <c r="D10" s="162" t="s">
        <v>140</v>
      </c>
      <c r="I10" s="164"/>
      <c r="L10" s="42"/>
    </row>
    <row r="11" spans="2:12" s="1" customFormat="1" ht="36.95" customHeight="1">
      <c r="B11" s="42"/>
      <c r="E11" s="165" t="s">
        <v>2035</v>
      </c>
      <c r="F11" s="1"/>
      <c r="G11" s="1"/>
      <c r="H11" s="1"/>
      <c r="I11" s="164"/>
      <c r="L11" s="42"/>
    </row>
    <row r="12" spans="2:12" s="1" customFormat="1" ht="12">
      <c r="B12" s="42"/>
      <c r="I12" s="164"/>
      <c r="L12" s="42"/>
    </row>
    <row r="13" spans="2:12" s="1" customFormat="1" ht="12" customHeight="1">
      <c r="B13" s="42"/>
      <c r="D13" s="162" t="s">
        <v>17</v>
      </c>
      <c r="F13" s="138" t="s">
        <v>1</v>
      </c>
      <c r="I13" s="166" t="s">
        <v>18</v>
      </c>
      <c r="J13" s="138" t="s">
        <v>1</v>
      </c>
      <c r="L13" s="42"/>
    </row>
    <row r="14" spans="2:12" s="1" customFormat="1" ht="12" customHeight="1">
      <c r="B14" s="42"/>
      <c r="D14" s="162" t="s">
        <v>19</v>
      </c>
      <c r="F14" s="138" t="s">
        <v>20</v>
      </c>
      <c r="I14" s="166" t="s">
        <v>21</v>
      </c>
      <c r="J14" s="167" t="str">
        <f>'Rekapitulace stavby'!AN8</f>
        <v>4. 2. 2021</v>
      </c>
      <c r="L14" s="42"/>
    </row>
    <row r="15" spans="2:12" s="1" customFormat="1" ht="10.8" customHeight="1">
      <c r="B15" s="42"/>
      <c r="I15" s="164"/>
      <c r="L15" s="42"/>
    </row>
    <row r="16" spans="2:12" s="1" customFormat="1" ht="12" customHeight="1">
      <c r="B16" s="42"/>
      <c r="D16" s="162" t="s">
        <v>23</v>
      </c>
      <c r="I16" s="166" t="s">
        <v>24</v>
      </c>
      <c r="J16" s="138" t="s">
        <v>1</v>
      </c>
      <c r="L16" s="42"/>
    </row>
    <row r="17" spans="2:12" s="1" customFormat="1" ht="18" customHeight="1">
      <c r="B17" s="42"/>
      <c r="E17" s="138" t="s">
        <v>25</v>
      </c>
      <c r="I17" s="166" t="s">
        <v>26</v>
      </c>
      <c r="J17" s="138" t="s">
        <v>1</v>
      </c>
      <c r="L17" s="42"/>
    </row>
    <row r="18" spans="2:12" s="1" customFormat="1" ht="6.95" customHeight="1">
      <c r="B18" s="42"/>
      <c r="I18" s="164"/>
      <c r="L18" s="42"/>
    </row>
    <row r="19" spans="2:12" s="1" customFormat="1" ht="12" customHeight="1">
      <c r="B19" s="42"/>
      <c r="D19" s="162" t="s">
        <v>27</v>
      </c>
      <c r="I19" s="166" t="s">
        <v>24</v>
      </c>
      <c r="J19" s="33" t="str">
        <f>'Rekapitulace stavby'!AN13</f>
        <v>Vyplň údaj</v>
      </c>
      <c r="L19" s="42"/>
    </row>
    <row r="20" spans="2:12" s="1" customFormat="1" ht="18" customHeight="1">
      <c r="B20" s="42"/>
      <c r="E20" s="33" t="str">
        <f>'Rekapitulace stavby'!E14</f>
        <v>Vyplň údaj</v>
      </c>
      <c r="F20" s="138"/>
      <c r="G20" s="138"/>
      <c r="H20" s="138"/>
      <c r="I20" s="166" t="s">
        <v>26</v>
      </c>
      <c r="J20" s="33" t="str">
        <f>'Rekapitulace stavby'!AN14</f>
        <v>Vyplň údaj</v>
      </c>
      <c r="L20" s="42"/>
    </row>
    <row r="21" spans="2:12" s="1" customFormat="1" ht="6.95" customHeight="1">
      <c r="B21" s="42"/>
      <c r="I21" s="164"/>
      <c r="L21" s="42"/>
    </row>
    <row r="22" spans="2:12" s="1" customFormat="1" ht="12" customHeight="1">
      <c r="B22" s="42"/>
      <c r="D22" s="162" t="s">
        <v>29</v>
      </c>
      <c r="I22" s="166" t="s">
        <v>24</v>
      </c>
      <c r="J22" s="138" t="s">
        <v>1</v>
      </c>
      <c r="L22" s="42"/>
    </row>
    <row r="23" spans="2:12" s="1" customFormat="1" ht="18" customHeight="1">
      <c r="B23" s="42"/>
      <c r="E23" s="138" t="s">
        <v>30</v>
      </c>
      <c r="I23" s="166" t="s">
        <v>26</v>
      </c>
      <c r="J23" s="138" t="s">
        <v>1</v>
      </c>
      <c r="L23" s="42"/>
    </row>
    <row r="24" spans="2:12" s="1" customFormat="1" ht="6.95" customHeight="1">
      <c r="B24" s="42"/>
      <c r="I24" s="164"/>
      <c r="L24" s="42"/>
    </row>
    <row r="25" spans="2:12" s="1" customFormat="1" ht="12" customHeight="1">
      <c r="B25" s="42"/>
      <c r="D25" s="162" t="s">
        <v>32</v>
      </c>
      <c r="I25" s="166" t="s">
        <v>24</v>
      </c>
      <c r="J25" s="138" t="s">
        <v>1</v>
      </c>
      <c r="L25" s="42"/>
    </row>
    <row r="26" spans="2:12" s="1" customFormat="1" ht="18" customHeight="1">
      <c r="B26" s="42"/>
      <c r="E26" s="138" t="s">
        <v>20</v>
      </c>
      <c r="I26" s="166" t="s">
        <v>26</v>
      </c>
      <c r="J26" s="138" t="s">
        <v>1</v>
      </c>
      <c r="L26" s="42"/>
    </row>
    <row r="27" spans="2:12" s="1" customFormat="1" ht="6.95" customHeight="1">
      <c r="B27" s="42"/>
      <c r="I27" s="164"/>
      <c r="L27" s="42"/>
    </row>
    <row r="28" spans="2:12" s="1" customFormat="1" ht="12" customHeight="1">
      <c r="B28" s="42"/>
      <c r="D28" s="162" t="s">
        <v>33</v>
      </c>
      <c r="I28" s="164"/>
      <c r="L28" s="42"/>
    </row>
    <row r="29" spans="2:12" s="7" customFormat="1" ht="16.5" customHeight="1">
      <c r="B29" s="168"/>
      <c r="E29" s="169" t="s">
        <v>1</v>
      </c>
      <c r="F29" s="169"/>
      <c r="G29" s="169"/>
      <c r="H29" s="169"/>
      <c r="I29" s="170"/>
      <c r="L29" s="168"/>
    </row>
    <row r="30" spans="2:12" s="1" customFormat="1" ht="6.95" customHeight="1">
      <c r="B30" s="42"/>
      <c r="I30" s="164"/>
      <c r="L30" s="42"/>
    </row>
    <row r="31" spans="2:12" s="1" customFormat="1" ht="6.95" customHeight="1">
      <c r="B31" s="42"/>
      <c r="D31" s="80"/>
      <c r="E31" s="80"/>
      <c r="F31" s="80"/>
      <c r="G31" s="80"/>
      <c r="H31" s="80"/>
      <c r="I31" s="171"/>
      <c r="J31" s="80"/>
      <c r="K31" s="80"/>
      <c r="L31" s="42"/>
    </row>
    <row r="32" spans="2:12" s="1" customFormat="1" ht="14.4" customHeight="1">
      <c r="B32" s="42"/>
      <c r="D32" s="138" t="s">
        <v>142</v>
      </c>
      <c r="I32" s="164"/>
      <c r="J32" s="172">
        <f>J98</f>
        <v>0</v>
      </c>
      <c r="L32" s="42"/>
    </row>
    <row r="33" spans="2:12" s="1" customFormat="1" ht="14.4" customHeight="1">
      <c r="B33" s="42"/>
      <c r="D33" s="173" t="s">
        <v>131</v>
      </c>
      <c r="I33" s="164"/>
      <c r="J33" s="172">
        <f>J109</f>
        <v>0</v>
      </c>
      <c r="L33" s="42"/>
    </row>
    <row r="34" spans="2:12" s="1" customFormat="1" ht="25.4" customHeight="1">
      <c r="B34" s="42"/>
      <c r="D34" s="174" t="s">
        <v>36</v>
      </c>
      <c r="I34" s="164"/>
      <c r="J34" s="175">
        <f>ROUND(J32+J33,2)</f>
        <v>0</v>
      </c>
      <c r="L34" s="42"/>
    </row>
    <row r="35" spans="2:12" s="1" customFormat="1" ht="6.95" customHeight="1">
      <c r="B35" s="42"/>
      <c r="D35" s="80"/>
      <c r="E35" s="80"/>
      <c r="F35" s="80"/>
      <c r="G35" s="80"/>
      <c r="H35" s="80"/>
      <c r="I35" s="171"/>
      <c r="J35" s="80"/>
      <c r="K35" s="80"/>
      <c r="L35" s="42"/>
    </row>
    <row r="36" spans="2:12" s="1" customFormat="1" ht="14.4" customHeight="1">
      <c r="B36" s="42"/>
      <c r="F36" s="176" t="s">
        <v>38</v>
      </c>
      <c r="I36" s="177" t="s">
        <v>37</v>
      </c>
      <c r="J36" s="176" t="s">
        <v>39</v>
      </c>
      <c r="L36" s="42"/>
    </row>
    <row r="37" spans="2:12" s="1" customFormat="1" ht="14.4" customHeight="1">
      <c r="B37" s="42"/>
      <c r="D37" s="178" t="s">
        <v>40</v>
      </c>
      <c r="E37" s="162" t="s">
        <v>41</v>
      </c>
      <c r="F37" s="179">
        <f>ROUND((SUM(BE109:BE116)+SUM(BE138:BE250)),2)</f>
        <v>0</v>
      </c>
      <c r="I37" s="180">
        <v>0.21</v>
      </c>
      <c r="J37" s="179">
        <f>ROUND(((SUM(BE109:BE116)+SUM(BE138:BE250))*I37),2)</f>
        <v>0</v>
      </c>
      <c r="L37" s="42"/>
    </row>
    <row r="38" spans="2:12" s="1" customFormat="1" ht="14.4" customHeight="1">
      <c r="B38" s="42"/>
      <c r="E38" s="162" t="s">
        <v>42</v>
      </c>
      <c r="F38" s="179">
        <f>ROUND((SUM(BF109:BF116)+SUM(BF138:BF250)),2)</f>
        <v>0</v>
      </c>
      <c r="I38" s="180">
        <v>0.15</v>
      </c>
      <c r="J38" s="179">
        <f>ROUND(((SUM(BF109:BF116)+SUM(BF138:BF250))*I38),2)</f>
        <v>0</v>
      </c>
      <c r="L38" s="42"/>
    </row>
    <row r="39" spans="2:12" s="1" customFormat="1" ht="14.4" customHeight="1" hidden="1">
      <c r="B39" s="42"/>
      <c r="E39" s="162" t="s">
        <v>43</v>
      </c>
      <c r="F39" s="179">
        <f>ROUND((SUM(BG109:BG116)+SUM(BG138:BG250)),2)</f>
        <v>0</v>
      </c>
      <c r="I39" s="180">
        <v>0.21</v>
      </c>
      <c r="J39" s="179">
        <f>0</f>
        <v>0</v>
      </c>
      <c r="L39" s="42"/>
    </row>
    <row r="40" spans="2:12" s="1" customFormat="1" ht="14.4" customHeight="1" hidden="1">
      <c r="B40" s="42"/>
      <c r="E40" s="162" t="s">
        <v>44</v>
      </c>
      <c r="F40" s="179">
        <f>ROUND((SUM(BH109:BH116)+SUM(BH138:BH250)),2)</f>
        <v>0</v>
      </c>
      <c r="I40" s="180">
        <v>0.15</v>
      </c>
      <c r="J40" s="179">
        <f>0</f>
        <v>0</v>
      </c>
      <c r="L40" s="42"/>
    </row>
    <row r="41" spans="2:12" s="1" customFormat="1" ht="14.4" customHeight="1" hidden="1">
      <c r="B41" s="42"/>
      <c r="E41" s="162" t="s">
        <v>45</v>
      </c>
      <c r="F41" s="179">
        <f>ROUND((SUM(BI109:BI116)+SUM(BI138:BI250)),2)</f>
        <v>0</v>
      </c>
      <c r="I41" s="180">
        <v>0</v>
      </c>
      <c r="J41" s="179">
        <f>0</f>
        <v>0</v>
      </c>
      <c r="L41" s="42"/>
    </row>
    <row r="42" spans="2:12" s="1" customFormat="1" ht="6.95" customHeight="1">
      <c r="B42" s="42"/>
      <c r="I42" s="164"/>
      <c r="L42" s="42"/>
    </row>
    <row r="43" spans="2:12" s="1" customFormat="1" ht="25.4" customHeight="1">
      <c r="B43" s="42"/>
      <c r="C43" s="181"/>
      <c r="D43" s="182" t="s">
        <v>46</v>
      </c>
      <c r="E43" s="183"/>
      <c r="F43" s="183"/>
      <c r="G43" s="184" t="s">
        <v>47</v>
      </c>
      <c r="H43" s="185" t="s">
        <v>48</v>
      </c>
      <c r="I43" s="186"/>
      <c r="J43" s="187">
        <f>SUM(J34:J41)</f>
        <v>0</v>
      </c>
      <c r="K43" s="188"/>
      <c r="L43" s="42"/>
    </row>
    <row r="44" spans="2:12" s="1" customFormat="1" ht="14.4" customHeight="1">
      <c r="B44" s="42"/>
      <c r="I44" s="164"/>
      <c r="L44" s="42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2"/>
      <c r="D50" s="189" t="s">
        <v>49</v>
      </c>
      <c r="E50" s="190"/>
      <c r="F50" s="190"/>
      <c r="G50" s="189" t="s">
        <v>50</v>
      </c>
      <c r="H50" s="190"/>
      <c r="I50" s="191"/>
      <c r="J50" s="190"/>
      <c r="K50" s="190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2"/>
      <c r="D61" s="192" t="s">
        <v>51</v>
      </c>
      <c r="E61" s="193"/>
      <c r="F61" s="194" t="s">
        <v>52</v>
      </c>
      <c r="G61" s="192" t="s">
        <v>51</v>
      </c>
      <c r="H61" s="193"/>
      <c r="I61" s="195"/>
      <c r="J61" s="196" t="s">
        <v>52</v>
      </c>
      <c r="K61" s="193"/>
      <c r="L61" s="4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2"/>
      <c r="D65" s="189" t="s">
        <v>53</v>
      </c>
      <c r="E65" s="190"/>
      <c r="F65" s="190"/>
      <c r="G65" s="189" t="s">
        <v>54</v>
      </c>
      <c r="H65" s="190"/>
      <c r="I65" s="191"/>
      <c r="J65" s="190"/>
      <c r="K65" s="190"/>
      <c r="L65" s="4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2"/>
      <c r="D76" s="192" t="s">
        <v>51</v>
      </c>
      <c r="E76" s="193"/>
      <c r="F76" s="194" t="s">
        <v>52</v>
      </c>
      <c r="G76" s="192" t="s">
        <v>51</v>
      </c>
      <c r="H76" s="193"/>
      <c r="I76" s="195"/>
      <c r="J76" s="196" t="s">
        <v>52</v>
      </c>
      <c r="K76" s="193"/>
      <c r="L76" s="42"/>
    </row>
    <row r="77" spans="2:12" s="1" customFormat="1" ht="14.4" customHeight="1">
      <c r="B77" s="197"/>
      <c r="C77" s="198"/>
      <c r="D77" s="198"/>
      <c r="E77" s="198"/>
      <c r="F77" s="198"/>
      <c r="G77" s="198"/>
      <c r="H77" s="198"/>
      <c r="I77" s="199"/>
      <c r="J77" s="198"/>
      <c r="K77" s="198"/>
      <c r="L77" s="42"/>
    </row>
    <row r="81" spans="2:12" s="1" customFormat="1" ht="6.95" customHeight="1">
      <c r="B81" s="200"/>
      <c r="C81" s="201"/>
      <c r="D81" s="201"/>
      <c r="E81" s="201"/>
      <c r="F81" s="201"/>
      <c r="G81" s="201"/>
      <c r="H81" s="201"/>
      <c r="I81" s="202"/>
      <c r="J81" s="201"/>
      <c r="K81" s="201"/>
      <c r="L81" s="42"/>
    </row>
    <row r="82" spans="2:12" s="1" customFormat="1" ht="24.95" customHeight="1">
      <c r="B82" s="40"/>
      <c r="C82" s="23" t="s">
        <v>143</v>
      </c>
      <c r="D82" s="41"/>
      <c r="E82" s="41"/>
      <c r="F82" s="41"/>
      <c r="G82" s="41"/>
      <c r="H82" s="41"/>
      <c r="I82" s="164"/>
      <c r="J82" s="41"/>
      <c r="K82" s="41"/>
      <c r="L82" s="42"/>
    </row>
    <row r="83" spans="2:12" s="1" customFormat="1" ht="6.95" customHeight="1">
      <c r="B83" s="40"/>
      <c r="C83" s="41"/>
      <c r="D83" s="41"/>
      <c r="E83" s="41"/>
      <c r="F83" s="41"/>
      <c r="G83" s="41"/>
      <c r="H83" s="41"/>
      <c r="I83" s="164"/>
      <c r="J83" s="41"/>
      <c r="K83" s="41"/>
      <c r="L83" s="42"/>
    </row>
    <row r="84" spans="2:12" s="1" customFormat="1" ht="12" customHeight="1">
      <c r="B84" s="40"/>
      <c r="C84" s="32" t="s">
        <v>15</v>
      </c>
      <c r="D84" s="41"/>
      <c r="E84" s="41"/>
      <c r="F84" s="41"/>
      <c r="G84" s="41"/>
      <c r="H84" s="41"/>
      <c r="I84" s="164"/>
      <c r="J84" s="41"/>
      <c r="K84" s="41"/>
      <c r="L84" s="42"/>
    </row>
    <row r="85" spans="2:12" s="1" customFormat="1" ht="16.5" customHeight="1">
      <c r="B85" s="40"/>
      <c r="C85" s="41"/>
      <c r="D85" s="41"/>
      <c r="E85" s="203" t="str">
        <f>E7</f>
        <v>Stavební úpravy objektu 2 v obchodním areálu fy AGRICO v Týništi nad Orlicí</v>
      </c>
      <c r="F85" s="32"/>
      <c r="G85" s="32"/>
      <c r="H85" s="32"/>
      <c r="I85" s="164"/>
      <c r="J85" s="41"/>
      <c r="K85" s="41"/>
      <c r="L85" s="42"/>
    </row>
    <row r="86" spans="2:12" ht="12" customHeight="1">
      <c r="B86" s="21"/>
      <c r="C86" s="32" t="s">
        <v>138</v>
      </c>
      <c r="D86" s="22"/>
      <c r="E86" s="22"/>
      <c r="F86" s="22"/>
      <c r="G86" s="22"/>
      <c r="H86" s="22"/>
      <c r="I86" s="156"/>
      <c r="J86" s="22"/>
      <c r="K86" s="22"/>
      <c r="L86" s="20"/>
    </row>
    <row r="87" spans="2:12" s="1" customFormat="1" ht="16.5" customHeight="1">
      <c r="B87" s="40"/>
      <c r="C87" s="41"/>
      <c r="D87" s="41"/>
      <c r="E87" s="203" t="s">
        <v>1158</v>
      </c>
      <c r="F87" s="41"/>
      <c r="G87" s="41"/>
      <c r="H87" s="41"/>
      <c r="I87" s="164"/>
      <c r="J87" s="41"/>
      <c r="K87" s="41"/>
      <c r="L87" s="42"/>
    </row>
    <row r="88" spans="2:12" s="1" customFormat="1" ht="12" customHeight="1">
      <c r="B88" s="40"/>
      <c r="C88" s="32" t="s">
        <v>140</v>
      </c>
      <c r="D88" s="41"/>
      <c r="E88" s="41"/>
      <c r="F88" s="41"/>
      <c r="G88" s="41"/>
      <c r="H88" s="41"/>
      <c r="I88" s="164"/>
      <c r="J88" s="41"/>
      <c r="K88" s="41"/>
      <c r="L88" s="42"/>
    </row>
    <row r="89" spans="2:12" s="1" customFormat="1" ht="16.5" customHeight="1">
      <c r="B89" s="40"/>
      <c r="C89" s="41"/>
      <c r="D89" s="41"/>
      <c r="E89" s="73" t="str">
        <f>E11</f>
        <v>04n - Zdravotní technika</v>
      </c>
      <c r="F89" s="41"/>
      <c r="G89" s="41"/>
      <c r="H89" s="41"/>
      <c r="I89" s="164"/>
      <c r="J89" s="41"/>
      <c r="K89" s="41"/>
      <c r="L89" s="42"/>
    </row>
    <row r="90" spans="2:12" s="1" customFormat="1" ht="6.95" customHeight="1">
      <c r="B90" s="40"/>
      <c r="C90" s="41"/>
      <c r="D90" s="41"/>
      <c r="E90" s="41"/>
      <c r="F90" s="41"/>
      <c r="G90" s="41"/>
      <c r="H90" s="41"/>
      <c r="I90" s="164"/>
      <c r="J90" s="41"/>
      <c r="K90" s="41"/>
      <c r="L90" s="42"/>
    </row>
    <row r="91" spans="2:12" s="1" customFormat="1" ht="12" customHeight="1">
      <c r="B91" s="40"/>
      <c r="C91" s="32" t="s">
        <v>19</v>
      </c>
      <c r="D91" s="41"/>
      <c r="E91" s="41"/>
      <c r="F91" s="27" t="str">
        <f>F14</f>
        <v xml:space="preserve"> </v>
      </c>
      <c r="G91" s="41"/>
      <c r="H91" s="41"/>
      <c r="I91" s="166" t="s">
        <v>21</v>
      </c>
      <c r="J91" s="76" t="str">
        <f>IF(J14="","",J14)</f>
        <v>4. 2. 2021</v>
      </c>
      <c r="K91" s="41"/>
      <c r="L91" s="42"/>
    </row>
    <row r="92" spans="2:12" s="1" customFormat="1" ht="6.95" customHeight="1">
      <c r="B92" s="40"/>
      <c r="C92" s="41"/>
      <c r="D92" s="41"/>
      <c r="E92" s="41"/>
      <c r="F92" s="41"/>
      <c r="G92" s="41"/>
      <c r="H92" s="41"/>
      <c r="I92" s="164"/>
      <c r="J92" s="41"/>
      <c r="K92" s="41"/>
      <c r="L92" s="42"/>
    </row>
    <row r="93" spans="2:12" s="1" customFormat="1" ht="15.15" customHeight="1">
      <c r="B93" s="40"/>
      <c r="C93" s="32" t="s">
        <v>23</v>
      </c>
      <c r="D93" s="41"/>
      <c r="E93" s="41"/>
      <c r="F93" s="27" t="str">
        <f>E17</f>
        <v>Agrico s.r.o.</v>
      </c>
      <c r="G93" s="41"/>
      <c r="H93" s="41"/>
      <c r="I93" s="166" t="s">
        <v>29</v>
      </c>
      <c r="J93" s="36" t="str">
        <f>E23</f>
        <v>PT atelier s.r.o.</v>
      </c>
      <c r="K93" s="41"/>
      <c r="L93" s="42"/>
    </row>
    <row r="94" spans="2:12" s="1" customFormat="1" ht="15.15" customHeight="1">
      <c r="B94" s="40"/>
      <c r="C94" s="32" t="s">
        <v>27</v>
      </c>
      <c r="D94" s="41"/>
      <c r="E94" s="41"/>
      <c r="F94" s="27" t="str">
        <f>IF(E20="","",E20)</f>
        <v>Vyplň údaj</v>
      </c>
      <c r="G94" s="41"/>
      <c r="H94" s="41"/>
      <c r="I94" s="166" t="s">
        <v>32</v>
      </c>
      <c r="J94" s="36" t="str">
        <f>E26</f>
        <v xml:space="preserve"> </v>
      </c>
      <c r="K94" s="41"/>
      <c r="L94" s="42"/>
    </row>
    <row r="95" spans="2:12" s="1" customFormat="1" ht="10.3" customHeight="1">
      <c r="B95" s="40"/>
      <c r="C95" s="41"/>
      <c r="D95" s="41"/>
      <c r="E95" s="41"/>
      <c r="F95" s="41"/>
      <c r="G95" s="41"/>
      <c r="H95" s="41"/>
      <c r="I95" s="164"/>
      <c r="J95" s="41"/>
      <c r="K95" s="41"/>
      <c r="L95" s="42"/>
    </row>
    <row r="96" spans="2:12" s="1" customFormat="1" ht="29.25" customHeight="1">
      <c r="B96" s="40"/>
      <c r="C96" s="204" t="s">
        <v>144</v>
      </c>
      <c r="D96" s="154"/>
      <c r="E96" s="154"/>
      <c r="F96" s="154"/>
      <c r="G96" s="154"/>
      <c r="H96" s="154"/>
      <c r="I96" s="205"/>
      <c r="J96" s="206" t="s">
        <v>145</v>
      </c>
      <c r="K96" s="154"/>
      <c r="L96" s="42"/>
    </row>
    <row r="97" spans="2:12" s="1" customFormat="1" ht="10.3" customHeight="1">
      <c r="B97" s="40"/>
      <c r="C97" s="41"/>
      <c r="D97" s="41"/>
      <c r="E97" s="41"/>
      <c r="F97" s="41"/>
      <c r="G97" s="41"/>
      <c r="H97" s="41"/>
      <c r="I97" s="164"/>
      <c r="J97" s="41"/>
      <c r="K97" s="41"/>
      <c r="L97" s="42"/>
    </row>
    <row r="98" spans="2:47" s="1" customFormat="1" ht="22.8" customHeight="1">
      <c r="B98" s="40"/>
      <c r="C98" s="207" t="s">
        <v>146</v>
      </c>
      <c r="D98" s="41"/>
      <c r="E98" s="41"/>
      <c r="F98" s="41"/>
      <c r="G98" s="41"/>
      <c r="H98" s="41"/>
      <c r="I98" s="164"/>
      <c r="J98" s="107">
        <f>J138</f>
        <v>0</v>
      </c>
      <c r="K98" s="41"/>
      <c r="L98" s="42"/>
      <c r="AU98" s="17" t="s">
        <v>147</v>
      </c>
    </row>
    <row r="99" spans="2:12" s="8" customFormat="1" ht="24.95" customHeight="1">
      <c r="B99" s="208"/>
      <c r="C99" s="209"/>
      <c r="D99" s="210" t="s">
        <v>148</v>
      </c>
      <c r="E99" s="211"/>
      <c r="F99" s="211"/>
      <c r="G99" s="211"/>
      <c r="H99" s="211"/>
      <c r="I99" s="212"/>
      <c r="J99" s="213">
        <f>J139</f>
        <v>0</v>
      </c>
      <c r="K99" s="209"/>
      <c r="L99" s="214"/>
    </row>
    <row r="100" spans="2:12" s="9" customFormat="1" ht="19.9" customHeight="1">
      <c r="B100" s="215"/>
      <c r="C100" s="130"/>
      <c r="D100" s="216" t="s">
        <v>1160</v>
      </c>
      <c r="E100" s="217"/>
      <c r="F100" s="217"/>
      <c r="G100" s="217"/>
      <c r="H100" s="217"/>
      <c r="I100" s="218"/>
      <c r="J100" s="219">
        <f>J140</f>
        <v>0</v>
      </c>
      <c r="K100" s="130"/>
      <c r="L100" s="220"/>
    </row>
    <row r="101" spans="2:12" s="9" customFormat="1" ht="19.9" customHeight="1">
      <c r="B101" s="215"/>
      <c r="C101" s="130"/>
      <c r="D101" s="216" t="s">
        <v>2036</v>
      </c>
      <c r="E101" s="217"/>
      <c r="F101" s="217"/>
      <c r="G101" s="217"/>
      <c r="H101" s="217"/>
      <c r="I101" s="218"/>
      <c r="J101" s="219">
        <f>J149</f>
        <v>0</v>
      </c>
      <c r="K101" s="130"/>
      <c r="L101" s="220"/>
    </row>
    <row r="102" spans="2:12" s="8" customFormat="1" ht="24.95" customHeight="1">
      <c r="B102" s="208"/>
      <c r="C102" s="209"/>
      <c r="D102" s="210" t="s">
        <v>153</v>
      </c>
      <c r="E102" s="211"/>
      <c r="F102" s="211"/>
      <c r="G102" s="211"/>
      <c r="H102" s="211"/>
      <c r="I102" s="212"/>
      <c r="J102" s="213">
        <f>J151</f>
        <v>0</v>
      </c>
      <c r="K102" s="209"/>
      <c r="L102" s="214"/>
    </row>
    <row r="103" spans="2:12" s="9" customFormat="1" ht="19.9" customHeight="1">
      <c r="B103" s="215"/>
      <c r="C103" s="130"/>
      <c r="D103" s="216" t="s">
        <v>2037</v>
      </c>
      <c r="E103" s="217"/>
      <c r="F103" s="217"/>
      <c r="G103" s="217"/>
      <c r="H103" s="217"/>
      <c r="I103" s="218"/>
      <c r="J103" s="219">
        <f>J152</f>
        <v>0</v>
      </c>
      <c r="K103" s="130"/>
      <c r="L103" s="220"/>
    </row>
    <row r="104" spans="2:12" s="9" customFormat="1" ht="19.9" customHeight="1">
      <c r="B104" s="215"/>
      <c r="C104" s="130"/>
      <c r="D104" s="216" t="s">
        <v>2038</v>
      </c>
      <c r="E104" s="217"/>
      <c r="F104" s="217"/>
      <c r="G104" s="217"/>
      <c r="H104" s="217"/>
      <c r="I104" s="218"/>
      <c r="J104" s="219">
        <f>J182</f>
        <v>0</v>
      </c>
      <c r="K104" s="130"/>
      <c r="L104" s="220"/>
    </row>
    <row r="105" spans="2:12" s="9" customFormat="1" ht="19.9" customHeight="1">
      <c r="B105" s="215"/>
      <c r="C105" s="130"/>
      <c r="D105" s="216" t="s">
        <v>2039</v>
      </c>
      <c r="E105" s="217"/>
      <c r="F105" s="217"/>
      <c r="G105" s="217"/>
      <c r="H105" s="217"/>
      <c r="I105" s="218"/>
      <c r="J105" s="219">
        <f>J219</f>
        <v>0</v>
      </c>
      <c r="K105" s="130"/>
      <c r="L105" s="220"/>
    </row>
    <row r="106" spans="2:12" s="9" customFormat="1" ht="19.9" customHeight="1">
      <c r="B106" s="215"/>
      <c r="C106" s="130"/>
      <c r="D106" s="216" t="s">
        <v>2040</v>
      </c>
      <c r="E106" s="217"/>
      <c r="F106" s="217"/>
      <c r="G106" s="217"/>
      <c r="H106" s="217"/>
      <c r="I106" s="218"/>
      <c r="J106" s="219">
        <f>J246</f>
        <v>0</v>
      </c>
      <c r="K106" s="130"/>
      <c r="L106" s="220"/>
    </row>
    <row r="107" spans="2:12" s="1" customFormat="1" ht="21.8" customHeight="1">
      <c r="B107" s="40"/>
      <c r="C107" s="41"/>
      <c r="D107" s="41"/>
      <c r="E107" s="41"/>
      <c r="F107" s="41"/>
      <c r="G107" s="41"/>
      <c r="H107" s="41"/>
      <c r="I107" s="164"/>
      <c r="J107" s="41"/>
      <c r="K107" s="41"/>
      <c r="L107" s="42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164"/>
      <c r="J108" s="41"/>
      <c r="K108" s="41"/>
      <c r="L108" s="42"/>
    </row>
    <row r="109" spans="2:14" s="1" customFormat="1" ht="29.25" customHeight="1">
      <c r="B109" s="40"/>
      <c r="C109" s="207" t="s">
        <v>166</v>
      </c>
      <c r="D109" s="41"/>
      <c r="E109" s="41"/>
      <c r="F109" s="41"/>
      <c r="G109" s="41"/>
      <c r="H109" s="41"/>
      <c r="I109" s="164"/>
      <c r="J109" s="221">
        <f>ROUND(J110+J111+J112+J113+J114+J115,2)</f>
        <v>0</v>
      </c>
      <c r="K109" s="41"/>
      <c r="L109" s="42"/>
      <c r="N109" s="222" t="s">
        <v>40</v>
      </c>
    </row>
    <row r="110" spans="2:65" s="1" customFormat="1" ht="18" customHeight="1">
      <c r="B110" s="40"/>
      <c r="C110" s="41"/>
      <c r="D110" s="150" t="s">
        <v>167</v>
      </c>
      <c r="E110" s="145"/>
      <c r="F110" s="145"/>
      <c r="G110" s="41"/>
      <c r="H110" s="41"/>
      <c r="I110" s="164"/>
      <c r="J110" s="146">
        <v>0</v>
      </c>
      <c r="K110" s="41"/>
      <c r="L110" s="223"/>
      <c r="M110" s="164"/>
      <c r="N110" s="224" t="s">
        <v>42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225" t="s">
        <v>168</v>
      </c>
      <c r="AZ110" s="164"/>
      <c r="BA110" s="164"/>
      <c r="BB110" s="164"/>
      <c r="BC110" s="164"/>
      <c r="BD110" s="164"/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225" t="s">
        <v>85</v>
      </c>
      <c r="BK110" s="164"/>
      <c r="BL110" s="164"/>
      <c r="BM110" s="164"/>
    </row>
    <row r="111" spans="2:65" s="1" customFormat="1" ht="18" customHeight="1">
      <c r="B111" s="40"/>
      <c r="C111" s="41"/>
      <c r="D111" s="150" t="s">
        <v>169</v>
      </c>
      <c r="E111" s="145"/>
      <c r="F111" s="145"/>
      <c r="G111" s="41"/>
      <c r="H111" s="41"/>
      <c r="I111" s="164"/>
      <c r="J111" s="146">
        <v>0</v>
      </c>
      <c r="K111" s="41"/>
      <c r="L111" s="223"/>
      <c r="M111" s="164"/>
      <c r="N111" s="224" t="s">
        <v>42</v>
      </c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225" t="s">
        <v>168</v>
      </c>
      <c r="AZ111" s="164"/>
      <c r="BA111" s="164"/>
      <c r="BB111" s="164"/>
      <c r="BC111" s="164"/>
      <c r="BD111" s="164"/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5" t="s">
        <v>85</v>
      </c>
      <c r="BK111" s="164"/>
      <c r="BL111" s="164"/>
      <c r="BM111" s="164"/>
    </row>
    <row r="112" spans="2:65" s="1" customFormat="1" ht="18" customHeight="1">
      <c r="B112" s="40"/>
      <c r="C112" s="41"/>
      <c r="D112" s="150" t="s">
        <v>170</v>
      </c>
      <c r="E112" s="145"/>
      <c r="F112" s="145"/>
      <c r="G112" s="41"/>
      <c r="H112" s="41"/>
      <c r="I112" s="164"/>
      <c r="J112" s="146">
        <v>0</v>
      </c>
      <c r="K112" s="41"/>
      <c r="L112" s="223"/>
      <c r="M112" s="164"/>
      <c r="N112" s="224" t="s">
        <v>42</v>
      </c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225" t="s">
        <v>168</v>
      </c>
      <c r="AZ112" s="164"/>
      <c r="BA112" s="164"/>
      <c r="BB112" s="164"/>
      <c r="BC112" s="164"/>
      <c r="BD112" s="164"/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225" t="s">
        <v>85</v>
      </c>
      <c r="BK112" s="164"/>
      <c r="BL112" s="164"/>
      <c r="BM112" s="164"/>
    </row>
    <row r="113" spans="2:65" s="1" customFormat="1" ht="18" customHeight="1">
      <c r="B113" s="40"/>
      <c r="C113" s="41"/>
      <c r="D113" s="150" t="s">
        <v>171</v>
      </c>
      <c r="E113" s="145"/>
      <c r="F113" s="145"/>
      <c r="G113" s="41"/>
      <c r="H113" s="41"/>
      <c r="I113" s="164"/>
      <c r="J113" s="146">
        <v>0</v>
      </c>
      <c r="K113" s="41"/>
      <c r="L113" s="223"/>
      <c r="M113" s="164"/>
      <c r="N113" s="224" t="s">
        <v>42</v>
      </c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225" t="s">
        <v>168</v>
      </c>
      <c r="AZ113" s="164"/>
      <c r="BA113" s="164"/>
      <c r="BB113" s="164"/>
      <c r="BC113" s="164"/>
      <c r="BD113" s="164"/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225" t="s">
        <v>85</v>
      </c>
      <c r="BK113" s="164"/>
      <c r="BL113" s="164"/>
      <c r="BM113" s="164"/>
    </row>
    <row r="114" spans="2:65" s="1" customFormat="1" ht="18" customHeight="1">
      <c r="B114" s="40"/>
      <c r="C114" s="41"/>
      <c r="D114" s="150" t="s">
        <v>172</v>
      </c>
      <c r="E114" s="145"/>
      <c r="F114" s="145"/>
      <c r="G114" s="41"/>
      <c r="H114" s="41"/>
      <c r="I114" s="164"/>
      <c r="J114" s="146">
        <v>0</v>
      </c>
      <c r="K114" s="41"/>
      <c r="L114" s="223"/>
      <c r="M114" s="164"/>
      <c r="N114" s="224" t="s">
        <v>42</v>
      </c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225" t="s">
        <v>168</v>
      </c>
      <c r="AZ114" s="164"/>
      <c r="BA114" s="164"/>
      <c r="BB114" s="164"/>
      <c r="BC114" s="164"/>
      <c r="BD114" s="164"/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225" t="s">
        <v>85</v>
      </c>
      <c r="BK114" s="164"/>
      <c r="BL114" s="164"/>
      <c r="BM114" s="164"/>
    </row>
    <row r="115" spans="2:65" s="1" customFormat="1" ht="18" customHeight="1">
      <c r="B115" s="40"/>
      <c r="C115" s="41"/>
      <c r="D115" s="145" t="s">
        <v>173</v>
      </c>
      <c r="E115" s="41"/>
      <c r="F115" s="41"/>
      <c r="G115" s="41"/>
      <c r="H115" s="41"/>
      <c r="I115" s="164"/>
      <c r="J115" s="146">
        <f>ROUND(J32*T115,2)</f>
        <v>0</v>
      </c>
      <c r="K115" s="41"/>
      <c r="L115" s="223"/>
      <c r="M115" s="164"/>
      <c r="N115" s="224" t="s">
        <v>42</v>
      </c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225" t="s">
        <v>174</v>
      </c>
      <c r="AZ115" s="164"/>
      <c r="BA115" s="164"/>
      <c r="BB115" s="164"/>
      <c r="BC115" s="164"/>
      <c r="BD115" s="164"/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225" t="s">
        <v>85</v>
      </c>
      <c r="BK115" s="164"/>
      <c r="BL115" s="164"/>
      <c r="BM115" s="164"/>
    </row>
    <row r="116" spans="2:12" s="1" customFormat="1" ht="12">
      <c r="B116" s="40"/>
      <c r="C116" s="41"/>
      <c r="D116" s="41"/>
      <c r="E116" s="41"/>
      <c r="F116" s="41"/>
      <c r="G116" s="41"/>
      <c r="H116" s="41"/>
      <c r="I116" s="164"/>
      <c r="J116" s="41"/>
      <c r="K116" s="41"/>
      <c r="L116" s="42"/>
    </row>
    <row r="117" spans="2:12" s="1" customFormat="1" ht="29.25" customHeight="1">
      <c r="B117" s="40"/>
      <c r="C117" s="153" t="s">
        <v>136</v>
      </c>
      <c r="D117" s="154"/>
      <c r="E117" s="154"/>
      <c r="F117" s="154"/>
      <c r="G117" s="154"/>
      <c r="H117" s="154"/>
      <c r="I117" s="205"/>
      <c r="J117" s="155">
        <f>ROUND(J98+J109,2)</f>
        <v>0</v>
      </c>
      <c r="K117" s="154"/>
      <c r="L117" s="42"/>
    </row>
    <row r="118" spans="2:12" s="1" customFormat="1" ht="6.95" customHeight="1">
      <c r="B118" s="63"/>
      <c r="C118" s="64"/>
      <c r="D118" s="64"/>
      <c r="E118" s="64"/>
      <c r="F118" s="64"/>
      <c r="G118" s="64"/>
      <c r="H118" s="64"/>
      <c r="I118" s="199"/>
      <c r="J118" s="64"/>
      <c r="K118" s="64"/>
      <c r="L118" s="42"/>
    </row>
    <row r="122" spans="2:12" s="1" customFormat="1" ht="6.95" customHeight="1">
      <c r="B122" s="65"/>
      <c r="C122" s="66"/>
      <c r="D122" s="66"/>
      <c r="E122" s="66"/>
      <c r="F122" s="66"/>
      <c r="G122" s="66"/>
      <c r="H122" s="66"/>
      <c r="I122" s="202"/>
      <c r="J122" s="66"/>
      <c r="K122" s="66"/>
      <c r="L122" s="42"/>
    </row>
    <row r="123" spans="2:12" s="1" customFormat="1" ht="24.95" customHeight="1">
      <c r="B123" s="40"/>
      <c r="C123" s="23" t="s">
        <v>175</v>
      </c>
      <c r="D123" s="41"/>
      <c r="E123" s="41"/>
      <c r="F123" s="41"/>
      <c r="G123" s="41"/>
      <c r="H123" s="41"/>
      <c r="I123" s="164"/>
      <c r="J123" s="41"/>
      <c r="K123" s="41"/>
      <c r="L123" s="42"/>
    </row>
    <row r="124" spans="2:12" s="1" customFormat="1" ht="6.95" customHeight="1">
      <c r="B124" s="40"/>
      <c r="C124" s="41"/>
      <c r="D124" s="41"/>
      <c r="E124" s="41"/>
      <c r="F124" s="41"/>
      <c r="G124" s="41"/>
      <c r="H124" s="41"/>
      <c r="I124" s="164"/>
      <c r="J124" s="41"/>
      <c r="K124" s="41"/>
      <c r="L124" s="42"/>
    </row>
    <row r="125" spans="2:12" s="1" customFormat="1" ht="12" customHeight="1">
      <c r="B125" s="40"/>
      <c r="C125" s="32" t="s">
        <v>15</v>
      </c>
      <c r="D125" s="41"/>
      <c r="E125" s="41"/>
      <c r="F125" s="41"/>
      <c r="G125" s="41"/>
      <c r="H125" s="41"/>
      <c r="I125" s="164"/>
      <c r="J125" s="41"/>
      <c r="K125" s="41"/>
      <c r="L125" s="42"/>
    </row>
    <row r="126" spans="2:12" s="1" customFormat="1" ht="16.5" customHeight="1">
      <c r="B126" s="40"/>
      <c r="C126" s="41"/>
      <c r="D126" s="41"/>
      <c r="E126" s="203" t="str">
        <f>E7</f>
        <v>Stavební úpravy objektu 2 v obchodním areálu fy AGRICO v Týništi nad Orlicí</v>
      </c>
      <c r="F126" s="32"/>
      <c r="G126" s="32"/>
      <c r="H126" s="32"/>
      <c r="I126" s="164"/>
      <c r="J126" s="41"/>
      <c r="K126" s="41"/>
      <c r="L126" s="42"/>
    </row>
    <row r="127" spans="2:12" ht="12" customHeight="1">
      <c r="B127" s="21"/>
      <c r="C127" s="32" t="s">
        <v>138</v>
      </c>
      <c r="D127" s="22"/>
      <c r="E127" s="22"/>
      <c r="F127" s="22"/>
      <c r="G127" s="22"/>
      <c r="H127" s="22"/>
      <c r="I127" s="156"/>
      <c r="J127" s="22"/>
      <c r="K127" s="22"/>
      <c r="L127" s="20"/>
    </row>
    <row r="128" spans="2:12" s="1" customFormat="1" ht="16.5" customHeight="1">
      <c r="B128" s="40"/>
      <c r="C128" s="41"/>
      <c r="D128" s="41"/>
      <c r="E128" s="203" t="s">
        <v>1158</v>
      </c>
      <c r="F128" s="41"/>
      <c r="G128" s="41"/>
      <c r="H128" s="41"/>
      <c r="I128" s="164"/>
      <c r="J128" s="41"/>
      <c r="K128" s="41"/>
      <c r="L128" s="42"/>
    </row>
    <row r="129" spans="2:12" s="1" customFormat="1" ht="12" customHeight="1">
      <c r="B129" s="40"/>
      <c r="C129" s="32" t="s">
        <v>140</v>
      </c>
      <c r="D129" s="41"/>
      <c r="E129" s="41"/>
      <c r="F129" s="41"/>
      <c r="G129" s="41"/>
      <c r="H129" s="41"/>
      <c r="I129" s="164"/>
      <c r="J129" s="41"/>
      <c r="K129" s="41"/>
      <c r="L129" s="42"/>
    </row>
    <row r="130" spans="2:12" s="1" customFormat="1" ht="16.5" customHeight="1">
      <c r="B130" s="40"/>
      <c r="C130" s="41"/>
      <c r="D130" s="41"/>
      <c r="E130" s="73" t="str">
        <f>E11</f>
        <v>04n - Zdravotní technika</v>
      </c>
      <c r="F130" s="41"/>
      <c r="G130" s="41"/>
      <c r="H130" s="41"/>
      <c r="I130" s="164"/>
      <c r="J130" s="41"/>
      <c r="K130" s="41"/>
      <c r="L130" s="42"/>
    </row>
    <row r="131" spans="2:12" s="1" customFormat="1" ht="6.95" customHeight="1">
      <c r="B131" s="40"/>
      <c r="C131" s="41"/>
      <c r="D131" s="41"/>
      <c r="E131" s="41"/>
      <c r="F131" s="41"/>
      <c r="G131" s="41"/>
      <c r="H131" s="41"/>
      <c r="I131" s="164"/>
      <c r="J131" s="41"/>
      <c r="K131" s="41"/>
      <c r="L131" s="42"/>
    </row>
    <row r="132" spans="2:12" s="1" customFormat="1" ht="12" customHeight="1">
      <c r="B132" s="40"/>
      <c r="C132" s="32" t="s">
        <v>19</v>
      </c>
      <c r="D132" s="41"/>
      <c r="E132" s="41"/>
      <c r="F132" s="27" t="str">
        <f>F14</f>
        <v xml:space="preserve"> </v>
      </c>
      <c r="G132" s="41"/>
      <c r="H132" s="41"/>
      <c r="I132" s="166" t="s">
        <v>21</v>
      </c>
      <c r="J132" s="76" t="str">
        <f>IF(J14="","",J14)</f>
        <v>4. 2. 2021</v>
      </c>
      <c r="K132" s="41"/>
      <c r="L132" s="42"/>
    </row>
    <row r="133" spans="2:12" s="1" customFormat="1" ht="6.95" customHeight="1">
      <c r="B133" s="40"/>
      <c r="C133" s="41"/>
      <c r="D133" s="41"/>
      <c r="E133" s="41"/>
      <c r="F133" s="41"/>
      <c r="G133" s="41"/>
      <c r="H133" s="41"/>
      <c r="I133" s="164"/>
      <c r="J133" s="41"/>
      <c r="K133" s="41"/>
      <c r="L133" s="42"/>
    </row>
    <row r="134" spans="2:12" s="1" customFormat="1" ht="15.15" customHeight="1">
      <c r="B134" s="40"/>
      <c r="C134" s="32" t="s">
        <v>23</v>
      </c>
      <c r="D134" s="41"/>
      <c r="E134" s="41"/>
      <c r="F134" s="27" t="str">
        <f>E17</f>
        <v>Agrico s.r.o.</v>
      </c>
      <c r="G134" s="41"/>
      <c r="H134" s="41"/>
      <c r="I134" s="166" t="s">
        <v>29</v>
      </c>
      <c r="J134" s="36" t="str">
        <f>E23</f>
        <v>PT atelier s.r.o.</v>
      </c>
      <c r="K134" s="41"/>
      <c r="L134" s="42"/>
    </row>
    <row r="135" spans="2:12" s="1" customFormat="1" ht="15.15" customHeight="1">
      <c r="B135" s="40"/>
      <c r="C135" s="32" t="s">
        <v>27</v>
      </c>
      <c r="D135" s="41"/>
      <c r="E135" s="41"/>
      <c r="F135" s="27" t="str">
        <f>IF(E20="","",E20)</f>
        <v>Vyplň údaj</v>
      </c>
      <c r="G135" s="41"/>
      <c r="H135" s="41"/>
      <c r="I135" s="166" t="s">
        <v>32</v>
      </c>
      <c r="J135" s="36" t="str">
        <f>E26</f>
        <v xml:space="preserve"> </v>
      </c>
      <c r="K135" s="41"/>
      <c r="L135" s="42"/>
    </row>
    <row r="136" spans="2:12" s="1" customFormat="1" ht="10.3" customHeight="1">
      <c r="B136" s="40"/>
      <c r="C136" s="41"/>
      <c r="D136" s="41"/>
      <c r="E136" s="41"/>
      <c r="F136" s="41"/>
      <c r="G136" s="41"/>
      <c r="H136" s="41"/>
      <c r="I136" s="164"/>
      <c r="J136" s="41"/>
      <c r="K136" s="41"/>
      <c r="L136" s="42"/>
    </row>
    <row r="137" spans="2:20" s="10" customFormat="1" ht="29.25" customHeight="1">
      <c r="B137" s="227"/>
      <c r="C137" s="228" t="s">
        <v>176</v>
      </c>
      <c r="D137" s="229" t="s">
        <v>61</v>
      </c>
      <c r="E137" s="229" t="s">
        <v>57</v>
      </c>
      <c r="F137" s="229" t="s">
        <v>58</v>
      </c>
      <c r="G137" s="229" t="s">
        <v>177</v>
      </c>
      <c r="H137" s="229" t="s">
        <v>178</v>
      </c>
      <c r="I137" s="230" t="s">
        <v>179</v>
      </c>
      <c r="J137" s="231" t="s">
        <v>145</v>
      </c>
      <c r="K137" s="232" t="s">
        <v>180</v>
      </c>
      <c r="L137" s="233"/>
      <c r="M137" s="97" t="s">
        <v>1</v>
      </c>
      <c r="N137" s="98" t="s">
        <v>40</v>
      </c>
      <c r="O137" s="98" t="s">
        <v>181</v>
      </c>
      <c r="P137" s="98" t="s">
        <v>182</v>
      </c>
      <c r="Q137" s="98" t="s">
        <v>183</v>
      </c>
      <c r="R137" s="98" t="s">
        <v>184</v>
      </c>
      <c r="S137" s="98" t="s">
        <v>185</v>
      </c>
      <c r="T137" s="99" t="s">
        <v>186</v>
      </c>
    </row>
    <row r="138" spans="2:63" s="1" customFormat="1" ht="22.8" customHeight="1">
      <c r="B138" s="40"/>
      <c r="C138" s="104" t="s">
        <v>187</v>
      </c>
      <c r="D138" s="41"/>
      <c r="E138" s="41"/>
      <c r="F138" s="41"/>
      <c r="G138" s="41"/>
      <c r="H138" s="41"/>
      <c r="I138" s="164"/>
      <c r="J138" s="234">
        <f>BK138</f>
        <v>0</v>
      </c>
      <c r="K138" s="41"/>
      <c r="L138" s="42"/>
      <c r="M138" s="100"/>
      <c r="N138" s="101"/>
      <c r="O138" s="101"/>
      <c r="P138" s="235">
        <f>P139+P151</f>
        <v>0</v>
      </c>
      <c r="Q138" s="101"/>
      <c r="R138" s="235">
        <f>R139+R151</f>
        <v>0.89162</v>
      </c>
      <c r="S138" s="101"/>
      <c r="T138" s="236">
        <f>T139+T151</f>
        <v>0</v>
      </c>
      <c r="AT138" s="17" t="s">
        <v>75</v>
      </c>
      <c r="AU138" s="17" t="s">
        <v>147</v>
      </c>
      <c r="BK138" s="237">
        <f>BK139+BK151</f>
        <v>0</v>
      </c>
    </row>
    <row r="139" spans="2:63" s="11" customFormat="1" ht="25.9" customHeight="1">
      <c r="B139" s="238"/>
      <c r="C139" s="239"/>
      <c r="D139" s="240" t="s">
        <v>75</v>
      </c>
      <c r="E139" s="241" t="s">
        <v>188</v>
      </c>
      <c r="F139" s="241" t="s">
        <v>189</v>
      </c>
      <c r="G139" s="239"/>
      <c r="H139" s="239"/>
      <c r="I139" s="242"/>
      <c r="J139" s="243">
        <f>BK139</f>
        <v>0</v>
      </c>
      <c r="K139" s="239"/>
      <c r="L139" s="244"/>
      <c r="M139" s="245"/>
      <c r="N139" s="246"/>
      <c r="O139" s="246"/>
      <c r="P139" s="247">
        <f>P140+P149</f>
        <v>0</v>
      </c>
      <c r="Q139" s="246"/>
      <c r="R139" s="247">
        <f>R140+R149</f>
        <v>0.0199</v>
      </c>
      <c r="S139" s="246"/>
      <c r="T139" s="248">
        <f>T140+T149</f>
        <v>0</v>
      </c>
      <c r="AR139" s="249" t="s">
        <v>83</v>
      </c>
      <c r="AT139" s="250" t="s">
        <v>75</v>
      </c>
      <c r="AU139" s="250" t="s">
        <v>76</v>
      </c>
      <c r="AY139" s="249" t="s">
        <v>190</v>
      </c>
      <c r="BK139" s="251">
        <f>BK140+BK149</f>
        <v>0</v>
      </c>
    </row>
    <row r="140" spans="2:63" s="11" customFormat="1" ht="22.8" customHeight="1">
      <c r="B140" s="238"/>
      <c r="C140" s="239"/>
      <c r="D140" s="240" t="s">
        <v>75</v>
      </c>
      <c r="E140" s="252" t="s">
        <v>83</v>
      </c>
      <c r="F140" s="252" t="s">
        <v>1171</v>
      </c>
      <c r="G140" s="239"/>
      <c r="H140" s="239"/>
      <c r="I140" s="242"/>
      <c r="J140" s="253">
        <f>BK140</f>
        <v>0</v>
      </c>
      <c r="K140" s="239"/>
      <c r="L140" s="244"/>
      <c r="M140" s="245"/>
      <c r="N140" s="246"/>
      <c r="O140" s="246"/>
      <c r="P140" s="247">
        <f>SUM(P141:P148)</f>
        <v>0</v>
      </c>
      <c r="Q140" s="246"/>
      <c r="R140" s="247">
        <f>SUM(R141:R148)</f>
        <v>0.0199</v>
      </c>
      <c r="S140" s="246"/>
      <c r="T140" s="248">
        <f>SUM(T141:T148)</f>
        <v>0</v>
      </c>
      <c r="AR140" s="249" t="s">
        <v>83</v>
      </c>
      <c r="AT140" s="250" t="s">
        <v>75</v>
      </c>
      <c r="AU140" s="250" t="s">
        <v>83</v>
      </c>
      <c r="AY140" s="249" t="s">
        <v>190</v>
      </c>
      <c r="BK140" s="251">
        <f>SUM(BK141:BK148)</f>
        <v>0</v>
      </c>
    </row>
    <row r="141" spans="2:65" s="1" customFormat="1" ht="24" customHeight="1">
      <c r="B141" s="40"/>
      <c r="C141" s="254" t="s">
        <v>83</v>
      </c>
      <c r="D141" s="254" t="s">
        <v>193</v>
      </c>
      <c r="E141" s="255" t="s">
        <v>2041</v>
      </c>
      <c r="F141" s="256" t="s">
        <v>2042</v>
      </c>
      <c r="G141" s="257" t="s">
        <v>273</v>
      </c>
      <c r="H141" s="258">
        <v>3</v>
      </c>
      <c r="I141" s="259"/>
      <c r="J141" s="260">
        <f>ROUND(I141*H141,2)</f>
        <v>0</v>
      </c>
      <c r="K141" s="256" t="s">
        <v>1</v>
      </c>
      <c r="L141" s="42"/>
      <c r="M141" s="261" t="s">
        <v>1</v>
      </c>
      <c r="N141" s="262" t="s">
        <v>41</v>
      </c>
      <c r="O141" s="88"/>
      <c r="P141" s="263">
        <f>O141*H141</f>
        <v>0</v>
      </c>
      <c r="Q141" s="263">
        <v>0</v>
      </c>
      <c r="R141" s="263">
        <f>Q141*H141</f>
        <v>0</v>
      </c>
      <c r="S141" s="263">
        <v>0</v>
      </c>
      <c r="T141" s="264">
        <f>S141*H141</f>
        <v>0</v>
      </c>
      <c r="AR141" s="265" t="s">
        <v>197</v>
      </c>
      <c r="AT141" s="265" t="s">
        <v>193</v>
      </c>
      <c r="AU141" s="265" t="s">
        <v>85</v>
      </c>
      <c r="AY141" s="17" t="s">
        <v>190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83</v>
      </c>
      <c r="BK141" s="149">
        <f>ROUND(I141*H141,2)</f>
        <v>0</v>
      </c>
      <c r="BL141" s="17" t="s">
        <v>197</v>
      </c>
      <c r="BM141" s="265" t="s">
        <v>2043</v>
      </c>
    </row>
    <row r="142" spans="2:65" s="1" customFormat="1" ht="16.5" customHeight="1">
      <c r="B142" s="40"/>
      <c r="C142" s="254" t="s">
        <v>85</v>
      </c>
      <c r="D142" s="254" t="s">
        <v>193</v>
      </c>
      <c r="E142" s="255" t="s">
        <v>2044</v>
      </c>
      <c r="F142" s="256" t="s">
        <v>2045</v>
      </c>
      <c r="G142" s="257" t="s">
        <v>196</v>
      </c>
      <c r="H142" s="258">
        <v>10</v>
      </c>
      <c r="I142" s="259"/>
      <c r="J142" s="260">
        <f>ROUND(I142*H142,2)</f>
        <v>0</v>
      </c>
      <c r="K142" s="256" t="s">
        <v>1</v>
      </c>
      <c r="L142" s="42"/>
      <c r="M142" s="261" t="s">
        <v>1</v>
      </c>
      <c r="N142" s="262" t="s">
        <v>41</v>
      </c>
      <c r="O142" s="88"/>
      <c r="P142" s="263">
        <f>O142*H142</f>
        <v>0</v>
      </c>
      <c r="Q142" s="263">
        <v>0.00199</v>
      </c>
      <c r="R142" s="263">
        <f>Q142*H142</f>
        <v>0.0199</v>
      </c>
      <c r="S142" s="263">
        <v>0</v>
      </c>
      <c r="T142" s="264">
        <f>S142*H142</f>
        <v>0</v>
      </c>
      <c r="AR142" s="265" t="s">
        <v>197</v>
      </c>
      <c r="AT142" s="265" t="s">
        <v>193</v>
      </c>
      <c r="AU142" s="265" t="s">
        <v>85</v>
      </c>
      <c r="AY142" s="17" t="s">
        <v>190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83</v>
      </c>
      <c r="BK142" s="149">
        <f>ROUND(I142*H142,2)</f>
        <v>0</v>
      </c>
      <c r="BL142" s="17" t="s">
        <v>197</v>
      </c>
      <c r="BM142" s="265" t="s">
        <v>2046</v>
      </c>
    </row>
    <row r="143" spans="2:65" s="1" customFormat="1" ht="24" customHeight="1">
      <c r="B143" s="40"/>
      <c r="C143" s="254" t="s">
        <v>120</v>
      </c>
      <c r="D143" s="254" t="s">
        <v>193</v>
      </c>
      <c r="E143" s="255" t="s">
        <v>2047</v>
      </c>
      <c r="F143" s="256" t="s">
        <v>2048</v>
      </c>
      <c r="G143" s="257" t="s">
        <v>196</v>
      </c>
      <c r="H143" s="258">
        <v>88</v>
      </c>
      <c r="I143" s="259"/>
      <c r="J143" s="260">
        <f>ROUND(I143*H143,2)</f>
        <v>0</v>
      </c>
      <c r="K143" s="256" t="s">
        <v>1</v>
      </c>
      <c r="L143" s="42"/>
      <c r="M143" s="261" t="s">
        <v>1</v>
      </c>
      <c r="N143" s="262" t="s">
        <v>41</v>
      </c>
      <c r="O143" s="88"/>
      <c r="P143" s="263">
        <f>O143*H143</f>
        <v>0</v>
      </c>
      <c r="Q143" s="263">
        <v>0</v>
      </c>
      <c r="R143" s="263">
        <f>Q143*H143</f>
        <v>0</v>
      </c>
      <c r="S143" s="263">
        <v>0</v>
      </c>
      <c r="T143" s="264">
        <f>S143*H143</f>
        <v>0</v>
      </c>
      <c r="AR143" s="265" t="s">
        <v>197</v>
      </c>
      <c r="AT143" s="265" t="s">
        <v>193</v>
      </c>
      <c r="AU143" s="265" t="s">
        <v>85</v>
      </c>
      <c r="AY143" s="17" t="s">
        <v>190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83</v>
      </c>
      <c r="BK143" s="149">
        <f>ROUND(I143*H143,2)</f>
        <v>0</v>
      </c>
      <c r="BL143" s="17" t="s">
        <v>197</v>
      </c>
      <c r="BM143" s="265" t="s">
        <v>2049</v>
      </c>
    </row>
    <row r="144" spans="2:65" s="1" customFormat="1" ht="24" customHeight="1">
      <c r="B144" s="40"/>
      <c r="C144" s="254" t="s">
        <v>197</v>
      </c>
      <c r="D144" s="254" t="s">
        <v>193</v>
      </c>
      <c r="E144" s="255" t="s">
        <v>2050</v>
      </c>
      <c r="F144" s="256" t="s">
        <v>2051</v>
      </c>
      <c r="G144" s="257" t="s">
        <v>273</v>
      </c>
      <c r="H144" s="258">
        <v>3</v>
      </c>
      <c r="I144" s="259"/>
      <c r="J144" s="260">
        <f>ROUND(I144*H144,2)</f>
        <v>0</v>
      </c>
      <c r="K144" s="256" t="s">
        <v>1</v>
      </c>
      <c r="L144" s="42"/>
      <c r="M144" s="261" t="s">
        <v>1</v>
      </c>
      <c r="N144" s="262" t="s">
        <v>41</v>
      </c>
      <c r="O144" s="88"/>
      <c r="P144" s="263">
        <f>O144*H144</f>
        <v>0</v>
      </c>
      <c r="Q144" s="263">
        <v>0</v>
      </c>
      <c r="R144" s="263">
        <f>Q144*H144</f>
        <v>0</v>
      </c>
      <c r="S144" s="263">
        <v>0</v>
      </c>
      <c r="T144" s="264">
        <f>S144*H144</f>
        <v>0</v>
      </c>
      <c r="AR144" s="265" t="s">
        <v>197</v>
      </c>
      <c r="AT144" s="265" t="s">
        <v>193</v>
      </c>
      <c r="AU144" s="265" t="s">
        <v>85</v>
      </c>
      <c r="AY144" s="17" t="s">
        <v>190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83</v>
      </c>
      <c r="BK144" s="149">
        <f>ROUND(I144*H144,2)</f>
        <v>0</v>
      </c>
      <c r="BL144" s="17" t="s">
        <v>197</v>
      </c>
      <c r="BM144" s="265" t="s">
        <v>2052</v>
      </c>
    </row>
    <row r="145" spans="2:65" s="1" customFormat="1" ht="16.5" customHeight="1">
      <c r="B145" s="40"/>
      <c r="C145" s="254" t="s">
        <v>228</v>
      </c>
      <c r="D145" s="254" t="s">
        <v>193</v>
      </c>
      <c r="E145" s="255" t="s">
        <v>1195</v>
      </c>
      <c r="F145" s="256" t="s">
        <v>1196</v>
      </c>
      <c r="G145" s="257" t="s">
        <v>273</v>
      </c>
      <c r="H145" s="258">
        <v>3</v>
      </c>
      <c r="I145" s="259"/>
      <c r="J145" s="260">
        <f>ROUND(I145*H145,2)</f>
        <v>0</v>
      </c>
      <c r="K145" s="256" t="s">
        <v>1</v>
      </c>
      <c r="L145" s="42"/>
      <c r="M145" s="261" t="s">
        <v>1</v>
      </c>
      <c r="N145" s="262" t="s">
        <v>41</v>
      </c>
      <c r="O145" s="88"/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4">
        <f>S145*H145</f>
        <v>0</v>
      </c>
      <c r="AR145" s="265" t="s">
        <v>197</v>
      </c>
      <c r="AT145" s="265" t="s">
        <v>193</v>
      </c>
      <c r="AU145" s="265" t="s">
        <v>85</v>
      </c>
      <c r="AY145" s="17" t="s">
        <v>190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83</v>
      </c>
      <c r="BK145" s="149">
        <f>ROUND(I145*H145,2)</f>
        <v>0</v>
      </c>
      <c r="BL145" s="17" t="s">
        <v>197</v>
      </c>
      <c r="BM145" s="265" t="s">
        <v>2053</v>
      </c>
    </row>
    <row r="146" spans="2:65" s="1" customFormat="1" ht="16.5" customHeight="1">
      <c r="B146" s="40"/>
      <c r="C146" s="254" t="s">
        <v>191</v>
      </c>
      <c r="D146" s="254" t="s">
        <v>193</v>
      </c>
      <c r="E146" s="255" t="s">
        <v>2054</v>
      </c>
      <c r="F146" s="256" t="s">
        <v>2055</v>
      </c>
      <c r="G146" s="257" t="s">
        <v>273</v>
      </c>
      <c r="H146" s="258">
        <v>3</v>
      </c>
      <c r="I146" s="259"/>
      <c r="J146" s="260">
        <f>ROUND(I146*H146,2)</f>
        <v>0</v>
      </c>
      <c r="K146" s="256" t="s">
        <v>1</v>
      </c>
      <c r="L146" s="42"/>
      <c r="M146" s="261" t="s">
        <v>1</v>
      </c>
      <c r="N146" s="262" t="s">
        <v>41</v>
      </c>
      <c r="O146" s="88"/>
      <c r="P146" s="263">
        <f>O146*H146</f>
        <v>0</v>
      </c>
      <c r="Q146" s="263">
        <v>0</v>
      </c>
      <c r="R146" s="263">
        <f>Q146*H146</f>
        <v>0</v>
      </c>
      <c r="S146" s="263">
        <v>0</v>
      </c>
      <c r="T146" s="264">
        <f>S146*H146</f>
        <v>0</v>
      </c>
      <c r="AR146" s="265" t="s">
        <v>197</v>
      </c>
      <c r="AT146" s="265" t="s">
        <v>193</v>
      </c>
      <c r="AU146" s="265" t="s">
        <v>85</v>
      </c>
      <c r="AY146" s="17" t="s">
        <v>190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83</v>
      </c>
      <c r="BK146" s="149">
        <f>ROUND(I146*H146,2)</f>
        <v>0</v>
      </c>
      <c r="BL146" s="17" t="s">
        <v>197</v>
      </c>
      <c r="BM146" s="265" t="s">
        <v>2056</v>
      </c>
    </row>
    <row r="147" spans="2:65" s="1" customFormat="1" ht="16.5" customHeight="1">
      <c r="B147" s="40"/>
      <c r="C147" s="254" t="s">
        <v>251</v>
      </c>
      <c r="D147" s="254" t="s">
        <v>193</v>
      </c>
      <c r="E147" s="255" t="s">
        <v>2057</v>
      </c>
      <c r="F147" s="256" t="s">
        <v>2058</v>
      </c>
      <c r="G147" s="257" t="s">
        <v>273</v>
      </c>
      <c r="H147" s="258">
        <v>2.4</v>
      </c>
      <c r="I147" s="259"/>
      <c r="J147" s="260">
        <f>ROUND(I147*H147,2)</f>
        <v>0</v>
      </c>
      <c r="K147" s="256" t="s">
        <v>1</v>
      </c>
      <c r="L147" s="42"/>
      <c r="M147" s="261" t="s">
        <v>1</v>
      </c>
      <c r="N147" s="262" t="s">
        <v>41</v>
      </c>
      <c r="O147" s="88"/>
      <c r="P147" s="263">
        <f>O147*H147</f>
        <v>0</v>
      </c>
      <c r="Q147" s="263">
        <v>0</v>
      </c>
      <c r="R147" s="263">
        <f>Q147*H147</f>
        <v>0</v>
      </c>
      <c r="S147" s="263">
        <v>0</v>
      </c>
      <c r="T147" s="264">
        <f>S147*H147</f>
        <v>0</v>
      </c>
      <c r="AR147" s="265" t="s">
        <v>197</v>
      </c>
      <c r="AT147" s="265" t="s">
        <v>193</v>
      </c>
      <c r="AU147" s="265" t="s">
        <v>85</v>
      </c>
      <c r="AY147" s="17" t="s">
        <v>190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83</v>
      </c>
      <c r="BK147" s="149">
        <f>ROUND(I147*H147,2)</f>
        <v>0</v>
      </c>
      <c r="BL147" s="17" t="s">
        <v>197</v>
      </c>
      <c r="BM147" s="265" t="s">
        <v>2059</v>
      </c>
    </row>
    <row r="148" spans="2:65" s="1" customFormat="1" ht="16.5" customHeight="1">
      <c r="B148" s="40"/>
      <c r="C148" s="254" t="s">
        <v>209</v>
      </c>
      <c r="D148" s="254" t="s">
        <v>193</v>
      </c>
      <c r="E148" s="255" t="s">
        <v>2060</v>
      </c>
      <c r="F148" s="256" t="s">
        <v>2061</v>
      </c>
      <c r="G148" s="257" t="s">
        <v>273</v>
      </c>
      <c r="H148" s="258">
        <v>1.3</v>
      </c>
      <c r="I148" s="259"/>
      <c r="J148" s="260">
        <f>ROUND(I148*H148,2)</f>
        <v>0</v>
      </c>
      <c r="K148" s="256" t="s">
        <v>1</v>
      </c>
      <c r="L148" s="42"/>
      <c r="M148" s="261" t="s">
        <v>1</v>
      </c>
      <c r="N148" s="262" t="s">
        <v>41</v>
      </c>
      <c r="O148" s="88"/>
      <c r="P148" s="263">
        <f>O148*H148</f>
        <v>0</v>
      </c>
      <c r="Q148" s="263">
        <v>0</v>
      </c>
      <c r="R148" s="263">
        <f>Q148*H148</f>
        <v>0</v>
      </c>
      <c r="S148" s="263">
        <v>0</v>
      </c>
      <c r="T148" s="264">
        <f>S148*H148</f>
        <v>0</v>
      </c>
      <c r="AR148" s="265" t="s">
        <v>197</v>
      </c>
      <c r="AT148" s="265" t="s">
        <v>193</v>
      </c>
      <c r="AU148" s="265" t="s">
        <v>85</v>
      </c>
      <c r="AY148" s="17" t="s">
        <v>190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83</v>
      </c>
      <c r="BK148" s="149">
        <f>ROUND(I148*H148,2)</f>
        <v>0</v>
      </c>
      <c r="BL148" s="17" t="s">
        <v>197</v>
      </c>
      <c r="BM148" s="265" t="s">
        <v>2062</v>
      </c>
    </row>
    <row r="149" spans="2:63" s="11" customFormat="1" ht="22.8" customHeight="1">
      <c r="B149" s="238"/>
      <c r="C149" s="239"/>
      <c r="D149" s="240" t="s">
        <v>75</v>
      </c>
      <c r="E149" s="252" t="s">
        <v>197</v>
      </c>
      <c r="F149" s="252" t="s">
        <v>2063</v>
      </c>
      <c r="G149" s="239"/>
      <c r="H149" s="239"/>
      <c r="I149" s="242"/>
      <c r="J149" s="253">
        <f>BK149</f>
        <v>0</v>
      </c>
      <c r="K149" s="239"/>
      <c r="L149" s="244"/>
      <c r="M149" s="245"/>
      <c r="N149" s="246"/>
      <c r="O149" s="246"/>
      <c r="P149" s="247">
        <f>P150</f>
        <v>0</v>
      </c>
      <c r="Q149" s="246"/>
      <c r="R149" s="247">
        <f>R150</f>
        <v>0</v>
      </c>
      <c r="S149" s="246"/>
      <c r="T149" s="248">
        <f>T150</f>
        <v>0</v>
      </c>
      <c r="AR149" s="249" t="s">
        <v>83</v>
      </c>
      <c r="AT149" s="250" t="s">
        <v>75</v>
      </c>
      <c r="AU149" s="250" t="s">
        <v>83</v>
      </c>
      <c r="AY149" s="249" t="s">
        <v>190</v>
      </c>
      <c r="BK149" s="251">
        <f>BK150</f>
        <v>0</v>
      </c>
    </row>
    <row r="150" spans="2:65" s="1" customFormat="1" ht="24" customHeight="1">
      <c r="B150" s="40"/>
      <c r="C150" s="254" t="s">
        <v>249</v>
      </c>
      <c r="D150" s="254" t="s">
        <v>193</v>
      </c>
      <c r="E150" s="255" t="s">
        <v>2064</v>
      </c>
      <c r="F150" s="256" t="s">
        <v>2065</v>
      </c>
      <c r="G150" s="257" t="s">
        <v>273</v>
      </c>
      <c r="H150" s="258">
        <v>0.6</v>
      </c>
      <c r="I150" s="259"/>
      <c r="J150" s="260">
        <f>ROUND(I150*H150,2)</f>
        <v>0</v>
      </c>
      <c r="K150" s="256" t="s">
        <v>1</v>
      </c>
      <c r="L150" s="42"/>
      <c r="M150" s="261" t="s">
        <v>1</v>
      </c>
      <c r="N150" s="262" t="s">
        <v>41</v>
      </c>
      <c r="O150" s="88"/>
      <c r="P150" s="263">
        <f>O150*H150</f>
        <v>0</v>
      </c>
      <c r="Q150" s="263">
        <v>0</v>
      </c>
      <c r="R150" s="263">
        <f>Q150*H150</f>
        <v>0</v>
      </c>
      <c r="S150" s="263">
        <v>0</v>
      </c>
      <c r="T150" s="264">
        <f>S150*H150</f>
        <v>0</v>
      </c>
      <c r="AR150" s="265" t="s">
        <v>197</v>
      </c>
      <c r="AT150" s="265" t="s">
        <v>193</v>
      </c>
      <c r="AU150" s="265" t="s">
        <v>85</v>
      </c>
      <c r="AY150" s="17" t="s">
        <v>190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83</v>
      </c>
      <c r="BK150" s="149">
        <f>ROUND(I150*H150,2)</f>
        <v>0</v>
      </c>
      <c r="BL150" s="17" t="s">
        <v>197</v>
      </c>
      <c r="BM150" s="265" t="s">
        <v>2066</v>
      </c>
    </row>
    <row r="151" spans="2:63" s="11" customFormat="1" ht="25.9" customHeight="1">
      <c r="B151" s="238"/>
      <c r="C151" s="239"/>
      <c r="D151" s="240" t="s">
        <v>75</v>
      </c>
      <c r="E151" s="241" t="s">
        <v>316</v>
      </c>
      <c r="F151" s="241" t="s">
        <v>317</v>
      </c>
      <c r="G151" s="239"/>
      <c r="H151" s="239"/>
      <c r="I151" s="242"/>
      <c r="J151" s="243">
        <f>BK151</f>
        <v>0</v>
      </c>
      <c r="K151" s="239"/>
      <c r="L151" s="244"/>
      <c r="M151" s="245"/>
      <c r="N151" s="246"/>
      <c r="O151" s="246"/>
      <c r="P151" s="247">
        <f>P152+P182+P219+P246</f>
        <v>0</v>
      </c>
      <c r="Q151" s="246"/>
      <c r="R151" s="247">
        <f>R152+R182+R219+R246</f>
        <v>0.8717199999999999</v>
      </c>
      <c r="S151" s="246"/>
      <c r="T151" s="248">
        <f>T152+T182+T219+T246</f>
        <v>0</v>
      </c>
      <c r="AR151" s="249" t="s">
        <v>85</v>
      </c>
      <c r="AT151" s="250" t="s">
        <v>75</v>
      </c>
      <c r="AU151" s="250" t="s">
        <v>76</v>
      </c>
      <c r="AY151" s="249" t="s">
        <v>190</v>
      </c>
      <c r="BK151" s="251">
        <f>BK152+BK182+BK219+BK246</f>
        <v>0</v>
      </c>
    </row>
    <row r="152" spans="2:63" s="11" customFormat="1" ht="22.8" customHeight="1">
      <c r="B152" s="238"/>
      <c r="C152" s="239"/>
      <c r="D152" s="240" t="s">
        <v>75</v>
      </c>
      <c r="E152" s="252" t="s">
        <v>2067</v>
      </c>
      <c r="F152" s="252" t="s">
        <v>2068</v>
      </c>
      <c r="G152" s="239"/>
      <c r="H152" s="239"/>
      <c r="I152" s="242"/>
      <c r="J152" s="253">
        <f>BK152</f>
        <v>0</v>
      </c>
      <c r="K152" s="239"/>
      <c r="L152" s="244"/>
      <c r="M152" s="245"/>
      <c r="N152" s="246"/>
      <c r="O152" s="246"/>
      <c r="P152" s="247">
        <f>SUM(P153:P181)</f>
        <v>0</v>
      </c>
      <c r="Q152" s="246"/>
      <c r="R152" s="247">
        <f>SUM(R153:R181)</f>
        <v>0.12569</v>
      </c>
      <c r="S152" s="246"/>
      <c r="T152" s="248">
        <f>SUM(T153:T181)</f>
        <v>0</v>
      </c>
      <c r="AR152" s="249" t="s">
        <v>85</v>
      </c>
      <c r="AT152" s="250" t="s">
        <v>75</v>
      </c>
      <c r="AU152" s="250" t="s">
        <v>83</v>
      </c>
      <c r="AY152" s="249" t="s">
        <v>190</v>
      </c>
      <c r="BK152" s="251">
        <f>SUM(BK153:BK181)</f>
        <v>0</v>
      </c>
    </row>
    <row r="153" spans="2:65" s="1" customFormat="1" ht="16.5" customHeight="1">
      <c r="B153" s="40"/>
      <c r="C153" s="254" t="s">
        <v>264</v>
      </c>
      <c r="D153" s="254" t="s">
        <v>193</v>
      </c>
      <c r="E153" s="255" t="s">
        <v>2069</v>
      </c>
      <c r="F153" s="256" t="s">
        <v>2070</v>
      </c>
      <c r="G153" s="257" t="s">
        <v>361</v>
      </c>
      <c r="H153" s="258">
        <v>2</v>
      </c>
      <c r="I153" s="259"/>
      <c r="J153" s="260">
        <f>ROUND(I153*H153,2)</f>
        <v>0</v>
      </c>
      <c r="K153" s="256" t="s">
        <v>1</v>
      </c>
      <c r="L153" s="42"/>
      <c r="M153" s="261" t="s">
        <v>1</v>
      </c>
      <c r="N153" s="262" t="s">
        <v>41</v>
      </c>
      <c r="O153" s="88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AR153" s="265" t="s">
        <v>301</v>
      </c>
      <c r="AT153" s="265" t="s">
        <v>193</v>
      </c>
      <c r="AU153" s="265" t="s">
        <v>85</v>
      </c>
      <c r="AY153" s="17" t="s">
        <v>190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83</v>
      </c>
      <c r="BK153" s="149">
        <f>ROUND(I153*H153,2)</f>
        <v>0</v>
      </c>
      <c r="BL153" s="17" t="s">
        <v>301</v>
      </c>
      <c r="BM153" s="265" t="s">
        <v>2071</v>
      </c>
    </row>
    <row r="154" spans="2:65" s="1" customFormat="1" ht="16.5" customHeight="1">
      <c r="B154" s="40"/>
      <c r="C154" s="254" t="s">
        <v>270</v>
      </c>
      <c r="D154" s="254" t="s">
        <v>193</v>
      </c>
      <c r="E154" s="255" t="s">
        <v>2072</v>
      </c>
      <c r="F154" s="256" t="s">
        <v>2073</v>
      </c>
      <c r="G154" s="257" t="s">
        <v>361</v>
      </c>
      <c r="H154" s="258">
        <v>2</v>
      </c>
      <c r="I154" s="259"/>
      <c r="J154" s="260">
        <f>ROUND(I154*H154,2)</f>
        <v>0</v>
      </c>
      <c r="K154" s="256" t="s">
        <v>1</v>
      </c>
      <c r="L154" s="42"/>
      <c r="M154" s="261" t="s">
        <v>1</v>
      </c>
      <c r="N154" s="262" t="s">
        <v>41</v>
      </c>
      <c r="O154" s="88"/>
      <c r="P154" s="263">
        <f>O154*H154</f>
        <v>0</v>
      </c>
      <c r="Q154" s="263">
        <v>0</v>
      </c>
      <c r="R154" s="263">
        <f>Q154*H154</f>
        <v>0</v>
      </c>
      <c r="S154" s="263">
        <v>0</v>
      </c>
      <c r="T154" s="264">
        <f>S154*H154</f>
        <v>0</v>
      </c>
      <c r="AR154" s="265" t="s">
        <v>301</v>
      </c>
      <c r="AT154" s="265" t="s">
        <v>193</v>
      </c>
      <c r="AU154" s="265" t="s">
        <v>85</v>
      </c>
      <c r="AY154" s="17" t="s">
        <v>190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83</v>
      </c>
      <c r="BK154" s="149">
        <f>ROUND(I154*H154,2)</f>
        <v>0</v>
      </c>
      <c r="BL154" s="17" t="s">
        <v>301</v>
      </c>
      <c r="BM154" s="265" t="s">
        <v>2074</v>
      </c>
    </row>
    <row r="155" spans="2:65" s="1" customFormat="1" ht="16.5" customHeight="1">
      <c r="B155" s="40"/>
      <c r="C155" s="254" t="s">
        <v>279</v>
      </c>
      <c r="D155" s="254" t="s">
        <v>193</v>
      </c>
      <c r="E155" s="255" t="s">
        <v>2075</v>
      </c>
      <c r="F155" s="256" t="s">
        <v>2076</v>
      </c>
      <c r="G155" s="257" t="s">
        <v>267</v>
      </c>
      <c r="H155" s="258">
        <v>1</v>
      </c>
      <c r="I155" s="259"/>
      <c r="J155" s="260">
        <f>ROUND(I155*H155,2)</f>
        <v>0</v>
      </c>
      <c r="K155" s="256" t="s">
        <v>1</v>
      </c>
      <c r="L155" s="42"/>
      <c r="M155" s="261" t="s">
        <v>1</v>
      </c>
      <c r="N155" s="262" t="s">
        <v>41</v>
      </c>
      <c r="O155" s="88"/>
      <c r="P155" s="263">
        <f>O155*H155</f>
        <v>0</v>
      </c>
      <c r="Q155" s="263">
        <v>0.01202</v>
      </c>
      <c r="R155" s="263">
        <f>Q155*H155</f>
        <v>0.01202</v>
      </c>
      <c r="S155" s="263">
        <v>0</v>
      </c>
      <c r="T155" s="264">
        <f>S155*H155</f>
        <v>0</v>
      </c>
      <c r="AR155" s="265" t="s">
        <v>301</v>
      </c>
      <c r="AT155" s="265" t="s">
        <v>193</v>
      </c>
      <c r="AU155" s="265" t="s">
        <v>85</v>
      </c>
      <c r="AY155" s="17" t="s">
        <v>190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83</v>
      </c>
      <c r="BK155" s="149">
        <f>ROUND(I155*H155,2)</f>
        <v>0</v>
      </c>
      <c r="BL155" s="17" t="s">
        <v>301</v>
      </c>
      <c r="BM155" s="265" t="s">
        <v>2077</v>
      </c>
    </row>
    <row r="156" spans="2:65" s="1" customFormat="1" ht="16.5" customHeight="1">
      <c r="B156" s="40"/>
      <c r="C156" s="254" t="s">
        <v>286</v>
      </c>
      <c r="D156" s="254" t="s">
        <v>193</v>
      </c>
      <c r="E156" s="255" t="s">
        <v>2078</v>
      </c>
      <c r="F156" s="256" t="s">
        <v>2079</v>
      </c>
      <c r="G156" s="257" t="s">
        <v>267</v>
      </c>
      <c r="H156" s="258">
        <v>1</v>
      </c>
      <c r="I156" s="259"/>
      <c r="J156" s="260">
        <f>ROUND(I156*H156,2)</f>
        <v>0</v>
      </c>
      <c r="K156" s="256" t="s">
        <v>1</v>
      </c>
      <c r="L156" s="42"/>
      <c r="M156" s="261" t="s">
        <v>1</v>
      </c>
      <c r="N156" s="262" t="s">
        <v>41</v>
      </c>
      <c r="O156" s="88"/>
      <c r="P156" s="263">
        <f>O156*H156</f>
        <v>0</v>
      </c>
      <c r="Q156" s="263">
        <v>0.01502</v>
      </c>
      <c r="R156" s="263">
        <f>Q156*H156</f>
        <v>0.01502</v>
      </c>
      <c r="S156" s="263">
        <v>0</v>
      </c>
      <c r="T156" s="264">
        <f>S156*H156</f>
        <v>0</v>
      </c>
      <c r="AR156" s="265" t="s">
        <v>301</v>
      </c>
      <c r="AT156" s="265" t="s">
        <v>193</v>
      </c>
      <c r="AU156" s="265" t="s">
        <v>85</v>
      </c>
      <c r="AY156" s="17" t="s">
        <v>190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83</v>
      </c>
      <c r="BK156" s="149">
        <f>ROUND(I156*H156,2)</f>
        <v>0</v>
      </c>
      <c r="BL156" s="17" t="s">
        <v>301</v>
      </c>
      <c r="BM156" s="265" t="s">
        <v>2080</v>
      </c>
    </row>
    <row r="157" spans="2:65" s="1" customFormat="1" ht="16.5" customHeight="1">
      <c r="B157" s="40"/>
      <c r="C157" s="254" t="s">
        <v>293</v>
      </c>
      <c r="D157" s="254" t="s">
        <v>193</v>
      </c>
      <c r="E157" s="255" t="s">
        <v>2081</v>
      </c>
      <c r="F157" s="256" t="s">
        <v>2082</v>
      </c>
      <c r="G157" s="257" t="s">
        <v>267</v>
      </c>
      <c r="H157" s="258">
        <v>2</v>
      </c>
      <c r="I157" s="259"/>
      <c r="J157" s="260">
        <f>ROUND(I157*H157,2)</f>
        <v>0</v>
      </c>
      <c r="K157" s="256" t="s">
        <v>1</v>
      </c>
      <c r="L157" s="42"/>
      <c r="M157" s="261" t="s">
        <v>1</v>
      </c>
      <c r="N157" s="262" t="s">
        <v>41</v>
      </c>
      <c r="O157" s="88"/>
      <c r="P157" s="263">
        <f>O157*H157</f>
        <v>0</v>
      </c>
      <c r="Q157" s="263">
        <v>0.01127</v>
      </c>
      <c r="R157" s="263">
        <f>Q157*H157</f>
        <v>0.02254</v>
      </c>
      <c r="S157" s="263">
        <v>0</v>
      </c>
      <c r="T157" s="264">
        <f>S157*H157</f>
        <v>0</v>
      </c>
      <c r="AR157" s="265" t="s">
        <v>301</v>
      </c>
      <c r="AT157" s="265" t="s">
        <v>193</v>
      </c>
      <c r="AU157" s="265" t="s">
        <v>85</v>
      </c>
      <c r="AY157" s="17" t="s">
        <v>190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83</v>
      </c>
      <c r="BK157" s="149">
        <f>ROUND(I157*H157,2)</f>
        <v>0</v>
      </c>
      <c r="BL157" s="17" t="s">
        <v>301</v>
      </c>
      <c r="BM157" s="265" t="s">
        <v>2083</v>
      </c>
    </row>
    <row r="158" spans="2:65" s="1" customFormat="1" ht="16.5" customHeight="1">
      <c r="B158" s="40"/>
      <c r="C158" s="254" t="s">
        <v>8</v>
      </c>
      <c r="D158" s="254" t="s">
        <v>193</v>
      </c>
      <c r="E158" s="255" t="s">
        <v>2084</v>
      </c>
      <c r="F158" s="256" t="s">
        <v>2085</v>
      </c>
      <c r="G158" s="257" t="s">
        <v>267</v>
      </c>
      <c r="H158" s="258">
        <v>2</v>
      </c>
      <c r="I158" s="259"/>
      <c r="J158" s="260">
        <f>ROUND(I158*H158,2)</f>
        <v>0</v>
      </c>
      <c r="K158" s="256" t="s">
        <v>1</v>
      </c>
      <c r="L158" s="42"/>
      <c r="M158" s="261" t="s">
        <v>1</v>
      </c>
      <c r="N158" s="262" t="s">
        <v>41</v>
      </c>
      <c r="O158" s="88"/>
      <c r="P158" s="263">
        <f>O158*H158</f>
        <v>0</v>
      </c>
      <c r="Q158" s="263">
        <v>0.01902</v>
      </c>
      <c r="R158" s="263">
        <f>Q158*H158</f>
        <v>0.03804</v>
      </c>
      <c r="S158" s="263">
        <v>0</v>
      </c>
      <c r="T158" s="264">
        <f>S158*H158</f>
        <v>0</v>
      </c>
      <c r="AR158" s="265" t="s">
        <v>301</v>
      </c>
      <c r="AT158" s="265" t="s">
        <v>193</v>
      </c>
      <c r="AU158" s="265" t="s">
        <v>85</v>
      </c>
      <c r="AY158" s="17" t="s">
        <v>190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83</v>
      </c>
      <c r="BK158" s="149">
        <f>ROUND(I158*H158,2)</f>
        <v>0</v>
      </c>
      <c r="BL158" s="17" t="s">
        <v>301</v>
      </c>
      <c r="BM158" s="265" t="s">
        <v>2086</v>
      </c>
    </row>
    <row r="159" spans="2:65" s="1" customFormat="1" ht="16.5" customHeight="1">
      <c r="B159" s="40"/>
      <c r="C159" s="254" t="s">
        <v>301</v>
      </c>
      <c r="D159" s="254" t="s">
        <v>193</v>
      </c>
      <c r="E159" s="255" t="s">
        <v>2087</v>
      </c>
      <c r="F159" s="256" t="s">
        <v>2088</v>
      </c>
      <c r="G159" s="257" t="s">
        <v>267</v>
      </c>
      <c r="H159" s="258">
        <v>2</v>
      </c>
      <c r="I159" s="259"/>
      <c r="J159" s="260">
        <f>ROUND(I159*H159,2)</f>
        <v>0</v>
      </c>
      <c r="K159" s="256" t="s">
        <v>1</v>
      </c>
      <c r="L159" s="42"/>
      <c r="M159" s="261" t="s">
        <v>1</v>
      </c>
      <c r="N159" s="262" t="s">
        <v>41</v>
      </c>
      <c r="O159" s="88"/>
      <c r="P159" s="263">
        <f>O159*H159</f>
        <v>0</v>
      </c>
      <c r="Q159" s="263">
        <v>0</v>
      </c>
      <c r="R159" s="263">
        <f>Q159*H159</f>
        <v>0</v>
      </c>
      <c r="S159" s="263">
        <v>0</v>
      </c>
      <c r="T159" s="264">
        <f>S159*H159</f>
        <v>0</v>
      </c>
      <c r="AR159" s="265" t="s">
        <v>301</v>
      </c>
      <c r="AT159" s="265" t="s">
        <v>193</v>
      </c>
      <c r="AU159" s="265" t="s">
        <v>85</v>
      </c>
      <c r="AY159" s="17" t="s">
        <v>190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83</v>
      </c>
      <c r="BK159" s="149">
        <f>ROUND(I159*H159,2)</f>
        <v>0</v>
      </c>
      <c r="BL159" s="17" t="s">
        <v>301</v>
      </c>
      <c r="BM159" s="265" t="s">
        <v>2089</v>
      </c>
    </row>
    <row r="160" spans="2:65" s="1" customFormat="1" ht="16.5" customHeight="1">
      <c r="B160" s="40"/>
      <c r="C160" s="254" t="s">
        <v>306</v>
      </c>
      <c r="D160" s="254" t="s">
        <v>193</v>
      </c>
      <c r="E160" s="255" t="s">
        <v>2090</v>
      </c>
      <c r="F160" s="256" t="s">
        <v>2091</v>
      </c>
      <c r="G160" s="257" t="s">
        <v>267</v>
      </c>
      <c r="H160" s="258">
        <v>2</v>
      </c>
      <c r="I160" s="259"/>
      <c r="J160" s="260">
        <f>ROUND(I160*H160,2)</f>
        <v>0</v>
      </c>
      <c r="K160" s="256" t="s">
        <v>1</v>
      </c>
      <c r="L160" s="42"/>
      <c r="M160" s="261" t="s">
        <v>1</v>
      </c>
      <c r="N160" s="262" t="s">
        <v>41</v>
      </c>
      <c r="O160" s="88"/>
      <c r="P160" s="263">
        <f>O160*H160</f>
        <v>0</v>
      </c>
      <c r="Q160" s="263">
        <v>0</v>
      </c>
      <c r="R160" s="263">
        <f>Q160*H160</f>
        <v>0</v>
      </c>
      <c r="S160" s="263">
        <v>0</v>
      </c>
      <c r="T160" s="264">
        <f>S160*H160</f>
        <v>0</v>
      </c>
      <c r="AR160" s="265" t="s">
        <v>301</v>
      </c>
      <c r="AT160" s="265" t="s">
        <v>193</v>
      </c>
      <c r="AU160" s="265" t="s">
        <v>85</v>
      </c>
      <c r="AY160" s="17" t="s">
        <v>190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83</v>
      </c>
      <c r="BK160" s="149">
        <f>ROUND(I160*H160,2)</f>
        <v>0</v>
      </c>
      <c r="BL160" s="17" t="s">
        <v>301</v>
      </c>
      <c r="BM160" s="265" t="s">
        <v>2092</v>
      </c>
    </row>
    <row r="161" spans="2:65" s="1" customFormat="1" ht="16.5" customHeight="1">
      <c r="B161" s="40"/>
      <c r="C161" s="254" t="s">
        <v>312</v>
      </c>
      <c r="D161" s="254" t="s">
        <v>193</v>
      </c>
      <c r="E161" s="255" t="s">
        <v>2093</v>
      </c>
      <c r="F161" s="256" t="s">
        <v>2094</v>
      </c>
      <c r="G161" s="257" t="s">
        <v>361</v>
      </c>
      <c r="H161" s="258">
        <v>21</v>
      </c>
      <c r="I161" s="259"/>
      <c r="J161" s="260">
        <f>ROUND(I161*H161,2)</f>
        <v>0</v>
      </c>
      <c r="K161" s="256" t="s">
        <v>1</v>
      </c>
      <c r="L161" s="42"/>
      <c r="M161" s="261" t="s">
        <v>1</v>
      </c>
      <c r="N161" s="262" t="s">
        <v>41</v>
      </c>
      <c r="O161" s="88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265" t="s">
        <v>301</v>
      </c>
      <c r="AT161" s="265" t="s">
        <v>193</v>
      </c>
      <c r="AU161" s="265" t="s">
        <v>85</v>
      </c>
      <c r="AY161" s="17" t="s">
        <v>190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83</v>
      </c>
      <c r="BK161" s="149">
        <f>ROUND(I161*H161,2)</f>
        <v>0</v>
      </c>
      <c r="BL161" s="17" t="s">
        <v>301</v>
      </c>
      <c r="BM161" s="265" t="s">
        <v>2095</v>
      </c>
    </row>
    <row r="162" spans="2:65" s="1" customFormat="1" ht="16.5" customHeight="1">
      <c r="B162" s="40"/>
      <c r="C162" s="254" t="s">
        <v>320</v>
      </c>
      <c r="D162" s="254" t="s">
        <v>193</v>
      </c>
      <c r="E162" s="255" t="s">
        <v>2096</v>
      </c>
      <c r="F162" s="256" t="s">
        <v>2097</v>
      </c>
      <c r="G162" s="257" t="s">
        <v>361</v>
      </c>
      <c r="H162" s="258">
        <v>21</v>
      </c>
      <c r="I162" s="259"/>
      <c r="J162" s="260">
        <f>ROUND(I162*H162,2)</f>
        <v>0</v>
      </c>
      <c r="K162" s="256" t="s">
        <v>1</v>
      </c>
      <c r="L162" s="42"/>
      <c r="M162" s="261" t="s">
        <v>1</v>
      </c>
      <c r="N162" s="262" t="s">
        <v>41</v>
      </c>
      <c r="O162" s="88"/>
      <c r="P162" s="263">
        <f>O162*H162</f>
        <v>0</v>
      </c>
      <c r="Q162" s="263">
        <v>0</v>
      </c>
      <c r="R162" s="263">
        <f>Q162*H162</f>
        <v>0</v>
      </c>
      <c r="S162" s="263">
        <v>0</v>
      </c>
      <c r="T162" s="264">
        <f>S162*H162</f>
        <v>0</v>
      </c>
      <c r="AR162" s="265" t="s">
        <v>301</v>
      </c>
      <c r="AT162" s="265" t="s">
        <v>193</v>
      </c>
      <c r="AU162" s="265" t="s">
        <v>85</v>
      </c>
      <c r="AY162" s="17" t="s">
        <v>190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83</v>
      </c>
      <c r="BK162" s="149">
        <f>ROUND(I162*H162,2)</f>
        <v>0</v>
      </c>
      <c r="BL162" s="17" t="s">
        <v>301</v>
      </c>
      <c r="BM162" s="265" t="s">
        <v>2098</v>
      </c>
    </row>
    <row r="163" spans="2:65" s="1" customFormat="1" ht="24" customHeight="1">
      <c r="B163" s="40"/>
      <c r="C163" s="254" t="s">
        <v>325</v>
      </c>
      <c r="D163" s="254" t="s">
        <v>193</v>
      </c>
      <c r="E163" s="255" t="s">
        <v>2099</v>
      </c>
      <c r="F163" s="256" t="s">
        <v>2100</v>
      </c>
      <c r="G163" s="257" t="s">
        <v>361</v>
      </c>
      <c r="H163" s="258">
        <v>6</v>
      </c>
      <c r="I163" s="259"/>
      <c r="J163" s="260">
        <f>ROUND(I163*H163,2)</f>
        <v>0</v>
      </c>
      <c r="K163" s="256" t="s">
        <v>1</v>
      </c>
      <c r="L163" s="42"/>
      <c r="M163" s="261" t="s">
        <v>1</v>
      </c>
      <c r="N163" s="262" t="s">
        <v>41</v>
      </c>
      <c r="O163" s="88"/>
      <c r="P163" s="263">
        <f>O163*H163</f>
        <v>0</v>
      </c>
      <c r="Q163" s="263">
        <v>0.00126</v>
      </c>
      <c r="R163" s="263">
        <f>Q163*H163</f>
        <v>0.007560000000000001</v>
      </c>
      <c r="S163" s="263">
        <v>0</v>
      </c>
      <c r="T163" s="264">
        <f>S163*H163</f>
        <v>0</v>
      </c>
      <c r="AR163" s="265" t="s">
        <v>301</v>
      </c>
      <c r="AT163" s="265" t="s">
        <v>193</v>
      </c>
      <c r="AU163" s="265" t="s">
        <v>85</v>
      </c>
      <c r="AY163" s="17" t="s">
        <v>190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83</v>
      </c>
      <c r="BK163" s="149">
        <f>ROUND(I163*H163,2)</f>
        <v>0</v>
      </c>
      <c r="BL163" s="17" t="s">
        <v>301</v>
      </c>
      <c r="BM163" s="265" t="s">
        <v>2101</v>
      </c>
    </row>
    <row r="164" spans="2:65" s="1" customFormat="1" ht="24" customHeight="1">
      <c r="B164" s="40"/>
      <c r="C164" s="254" t="s">
        <v>7</v>
      </c>
      <c r="D164" s="254" t="s">
        <v>193</v>
      </c>
      <c r="E164" s="255" t="s">
        <v>2102</v>
      </c>
      <c r="F164" s="256" t="s">
        <v>2103</v>
      </c>
      <c r="G164" s="257" t="s">
        <v>361</v>
      </c>
      <c r="H164" s="258">
        <v>2</v>
      </c>
      <c r="I164" s="259"/>
      <c r="J164" s="260">
        <f>ROUND(I164*H164,2)</f>
        <v>0</v>
      </c>
      <c r="K164" s="256" t="s">
        <v>1</v>
      </c>
      <c r="L164" s="42"/>
      <c r="M164" s="261" t="s">
        <v>1</v>
      </c>
      <c r="N164" s="262" t="s">
        <v>41</v>
      </c>
      <c r="O164" s="88"/>
      <c r="P164" s="263">
        <f>O164*H164</f>
        <v>0</v>
      </c>
      <c r="Q164" s="263">
        <v>0.00177</v>
      </c>
      <c r="R164" s="263">
        <f>Q164*H164</f>
        <v>0.00354</v>
      </c>
      <c r="S164" s="263">
        <v>0</v>
      </c>
      <c r="T164" s="264">
        <f>S164*H164</f>
        <v>0</v>
      </c>
      <c r="AR164" s="265" t="s">
        <v>301</v>
      </c>
      <c r="AT164" s="265" t="s">
        <v>193</v>
      </c>
      <c r="AU164" s="265" t="s">
        <v>85</v>
      </c>
      <c r="AY164" s="17" t="s">
        <v>190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83</v>
      </c>
      <c r="BK164" s="149">
        <f>ROUND(I164*H164,2)</f>
        <v>0</v>
      </c>
      <c r="BL164" s="17" t="s">
        <v>301</v>
      </c>
      <c r="BM164" s="265" t="s">
        <v>2104</v>
      </c>
    </row>
    <row r="165" spans="2:65" s="1" customFormat="1" ht="16.5" customHeight="1">
      <c r="B165" s="40"/>
      <c r="C165" s="254" t="s">
        <v>340</v>
      </c>
      <c r="D165" s="254" t="s">
        <v>193</v>
      </c>
      <c r="E165" s="255" t="s">
        <v>2105</v>
      </c>
      <c r="F165" s="256" t="s">
        <v>2106</v>
      </c>
      <c r="G165" s="257" t="s">
        <v>361</v>
      </c>
      <c r="H165" s="258">
        <v>10</v>
      </c>
      <c r="I165" s="259"/>
      <c r="J165" s="260">
        <f>ROUND(I165*H165,2)</f>
        <v>0</v>
      </c>
      <c r="K165" s="256" t="s">
        <v>1</v>
      </c>
      <c r="L165" s="42"/>
      <c r="M165" s="261" t="s">
        <v>1</v>
      </c>
      <c r="N165" s="262" t="s">
        <v>41</v>
      </c>
      <c r="O165" s="88"/>
      <c r="P165" s="263">
        <f>O165*H165</f>
        <v>0</v>
      </c>
      <c r="Q165" s="263">
        <v>0.00059</v>
      </c>
      <c r="R165" s="263">
        <f>Q165*H165</f>
        <v>0.005900000000000001</v>
      </c>
      <c r="S165" s="263">
        <v>0</v>
      </c>
      <c r="T165" s="264">
        <f>S165*H165</f>
        <v>0</v>
      </c>
      <c r="AR165" s="265" t="s">
        <v>301</v>
      </c>
      <c r="AT165" s="265" t="s">
        <v>193</v>
      </c>
      <c r="AU165" s="265" t="s">
        <v>85</v>
      </c>
      <c r="AY165" s="17" t="s">
        <v>190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83</v>
      </c>
      <c r="BK165" s="149">
        <f>ROUND(I165*H165,2)</f>
        <v>0</v>
      </c>
      <c r="BL165" s="17" t="s">
        <v>301</v>
      </c>
      <c r="BM165" s="265" t="s">
        <v>2107</v>
      </c>
    </row>
    <row r="166" spans="2:65" s="1" customFormat="1" ht="16.5" customHeight="1">
      <c r="B166" s="40"/>
      <c r="C166" s="254" t="s">
        <v>346</v>
      </c>
      <c r="D166" s="254" t="s">
        <v>193</v>
      </c>
      <c r="E166" s="255" t="s">
        <v>2108</v>
      </c>
      <c r="F166" s="256" t="s">
        <v>2109</v>
      </c>
      <c r="G166" s="257" t="s">
        <v>361</v>
      </c>
      <c r="H166" s="258">
        <v>11</v>
      </c>
      <c r="I166" s="259"/>
      <c r="J166" s="260">
        <f>ROUND(I166*H166,2)</f>
        <v>0</v>
      </c>
      <c r="K166" s="256" t="s">
        <v>1</v>
      </c>
      <c r="L166" s="42"/>
      <c r="M166" s="261" t="s">
        <v>1</v>
      </c>
      <c r="N166" s="262" t="s">
        <v>41</v>
      </c>
      <c r="O166" s="88"/>
      <c r="P166" s="263">
        <f>O166*H166</f>
        <v>0</v>
      </c>
      <c r="Q166" s="263">
        <v>0.0012</v>
      </c>
      <c r="R166" s="263">
        <f>Q166*H166</f>
        <v>0.013199999999999998</v>
      </c>
      <c r="S166" s="263">
        <v>0</v>
      </c>
      <c r="T166" s="264">
        <f>S166*H166</f>
        <v>0</v>
      </c>
      <c r="AR166" s="265" t="s">
        <v>301</v>
      </c>
      <c r="AT166" s="265" t="s">
        <v>193</v>
      </c>
      <c r="AU166" s="265" t="s">
        <v>85</v>
      </c>
      <c r="AY166" s="17" t="s">
        <v>190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83</v>
      </c>
      <c r="BK166" s="149">
        <f>ROUND(I166*H166,2)</f>
        <v>0</v>
      </c>
      <c r="BL166" s="17" t="s">
        <v>301</v>
      </c>
      <c r="BM166" s="265" t="s">
        <v>2110</v>
      </c>
    </row>
    <row r="167" spans="2:65" s="1" customFormat="1" ht="16.5" customHeight="1">
      <c r="B167" s="40"/>
      <c r="C167" s="254" t="s">
        <v>350</v>
      </c>
      <c r="D167" s="254" t="s">
        <v>193</v>
      </c>
      <c r="E167" s="255" t="s">
        <v>2111</v>
      </c>
      <c r="F167" s="256" t="s">
        <v>2112</v>
      </c>
      <c r="G167" s="257" t="s">
        <v>361</v>
      </c>
      <c r="H167" s="258">
        <v>3</v>
      </c>
      <c r="I167" s="259"/>
      <c r="J167" s="260">
        <f>ROUND(I167*H167,2)</f>
        <v>0</v>
      </c>
      <c r="K167" s="256" t="s">
        <v>1</v>
      </c>
      <c r="L167" s="42"/>
      <c r="M167" s="261" t="s">
        <v>1</v>
      </c>
      <c r="N167" s="262" t="s">
        <v>41</v>
      </c>
      <c r="O167" s="88"/>
      <c r="P167" s="263">
        <f>O167*H167</f>
        <v>0</v>
      </c>
      <c r="Q167" s="263">
        <v>0.00029</v>
      </c>
      <c r="R167" s="263">
        <f>Q167*H167</f>
        <v>0.00087</v>
      </c>
      <c r="S167" s="263">
        <v>0</v>
      </c>
      <c r="T167" s="264">
        <f>S167*H167</f>
        <v>0</v>
      </c>
      <c r="AR167" s="265" t="s">
        <v>301</v>
      </c>
      <c r="AT167" s="265" t="s">
        <v>193</v>
      </c>
      <c r="AU167" s="265" t="s">
        <v>85</v>
      </c>
      <c r="AY167" s="17" t="s">
        <v>190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83</v>
      </c>
      <c r="BK167" s="149">
        <f>ROUND(I167*H167,2)</f>
        <v>0</v>
      </c>
      <c r="BL167" s="17" t="s">
        <v>301</v>
      </c>
      <c r="BM167" s="265" t="s">
        <v>2113</v>
      </c>
    </row>
    <row r="168" spans="2:65" s="1" customFormat="1" ht="16.5" customHeight="1">
      <c r="B168" s="40"/>
      <c r="C168" s="254" t="s">
        <v>354</v>
      </c>
      <c r="D168" s="254" t="s">
        <v>193</v>
      </c>
      <c r="E168" s="255" t="s">
        <v>2114</v>
      </c>
      <c r="F168" s="256" t="s">
        <v>2115</v>
      </c>
      <c r="G168" s="257" t="s">
        <v>361</v>
      </c>
      <c r="H168" s="258">
        <v>95</v>
      </c>
      <c r="I168" s="259"/>
      <c r="J168" s="260">
        <f>ROUND(I168*H168,2)</f>
        <v>0</v>
      </c>
      <c r="K168" s="256" t="s">
        <v>1</v>
      </c>
      <c r="L168" s="42"/>
      <c r="M168" s="261" t="s">
        <v>1</v>
      </c>
      <c r="N168" s="262" t="s">
        <v>41</v>
      </c>
      <c r="O168" s="88"/>
      <c r="P168" s="263">
        <f>O168*H168</f>
        <v>0</v>
      </c>
      <c r="Q168" s="263">
        <v>0</v>
      </c>
      <c r="R168" s="263">
        <f>Q168*H168</f>
        <v>0</v>
      </c>
      <c r="S168" s="263">
        <v>0</v>
      </c>
      <c r="T168" s="264">
        <f>S168*H168</f>
        <v>0</v>
      </c>
      <c r="AR168" s="265" t="s">
        <v>301</v>
      </c>
      <c r="AT168" s="265" t="s">
        <v>193</v>
      </c>
      <c r="AU168" s="265" t="s">
        <v>85</v>
      </c>
      <c r="AY168" s="17" t="s">
        <v>190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83</v>
      </c>
      <c r="BK168" s="149">
        <f>ROUND(I168*H168,2)</f>
        <v>0</v>
      </c>
      <c r="BL168" s="17" t="s">
        <v>301</v>
      </c>
      <c r="BM168" s="265" t="s">
        <v>2116</v>
      </c>
    </row>
    <row r="169" spans="2:65" s="1" customFormat="1" ht="16.5" customHeight="1">
      <c r="B169" s="40"/>
      <c r="C169" s="254" t="s">
        <v>358</v>
      </c>
      <c r="D169" s="254" t="s">
        <v>193</v>
      </c>
      <c r="E169" s="255" t="s">
        <v>2117</v>
      </c>
      <c r="F169" s="256" t="s">
        <v>2118</v>
      </c>
      <c r="G169" s="257" t="s">
        <v>361</v>
      </c>
      <c r="H169" s="258">
        <v>15</v>
      </c>
      <c r="I169" s="259"/>
      <c r="J169" s="260">
        <f>ROUND(I169*H169,2)</f>
        <v>0</v>
      </c>
      <c r="K169" s="256" t="s">
        <v>1</v>
      </c>
      <c r="L169" s="42"/>
      <c r="M169" s="261" t="s">
        <v>1</v>
      </c>
      <c r="N169" s="262" t="s">
        <v>41</v>
      </c>
      <c r="O169" s="88"/>
      <c r="P169" s="263">
        <f>O169*H169</f>
        <v>0</v>
      </c>
      <c r="Q169" s="263">
        <v>0.00035</v>
      </c>
      <c r="R169" s="263">
        <f>Q169*H169</f>
        <v>0.00525</v>
      </c>
      <c r="S169" s="263">
        <v>0</v>
      </c>
      <c r="T169" s="264">
        <f>S169*H169</f>
        <v>0</v>
      </c>
      <c r="AR169" s="265" t="s">
        <v>301</v>
      </c>
      <c r="AT169" s="265" t="s">
        <v>193</v>
      </c>
      <c r="AU169" s="265" t="s">
        <v>85</v>
      </c>
      <c r="AY169" s="17" t="s">
        <v>190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83</v>
      </c>
      <c r="BK169" s="149">
        <f>ROUND(I169*H169,2)</f>
        <v>0</v>
      </c>
      <c r="BL169" s="17" t="s">
        <v>301</v>
      </c>
      <c r="BM169" s="265" t="s">
        <v>2119</v>
      </c>
    </row>
    <row r="170" spans="2:65" s="1" customFormat="1" ht="48" customHeight="1">
      <c r="B170" s="40"/>
      <c r="C170" s="254" t="s">
        <v>365</v>
      </c>
      <c r="D170" s="254" t="s">
        <v>193</v>
      </c>
      <c r="E170" s="255" t="s">
        <v>2120</v>
      </c>
      <c r="F170" s="256" t="s">
        <v>2121</v>
      </c>
      <c r="G170" s="257" t="s">
        <v>1065</v>
      </c>
      <c r="H170" s="258">
        <v>1</v>
      </c>
      <c r="I170" s="259"/>
      <c r="J170" s="260">
        <f>ROUND(I170*H170,2)</f>
        <v>0</v>
      </c>
      <c r="K170" s="256" t="s">
        <v>1</v>
      </c>
      <c r="L170" s="42"/>
      <c r="M170" s="261" t="s">
        <v>1</v>
      </c>
      <c r="N170" s="262" t="s">
        <v>41</v>
      </c>
      <c r="O170" s="88"/>
      <c r="P170" s="263">
        <f>O170*H170</f>
        <v>0</v>
      </c>
      <c r="Q170" s="263">
        <v>0</v>
      </c>
      <c r="R170" s="263">
        <f>Q170*H170</f>
        <v>0</v>
      </c>
      <c r="S170" s="263">
        <v>0</v>
      </c>
      <c r="T170" s="264">
        <f>S170*H170</f>
        <v>0</v>
      </c>
      <c r="AR170" s="265" t="s">
        <v>301</v>
      </c>
      <c r="AT170" s="265" t="s">
        <v>193</v>
      </c>
      <c r="AU170" s="265" t="s">
        <v>85</v>
      </c>
      <c r="AY170" s="17" t="s">
        <v>190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83</v>
      </c>
      <c r="BK170" s="149">
        <f>ROUND(I170*H170,2)</f>
        <v>0</v>
      </c>
      <c r="BL170" s="17" t="s">
        <v>301</v>
      </c>
      <c r="BM170" s="265" t="s">
        <v>2122</v>
      </c>
    </row>
    <row r="171" spans="2:65" s="1" customFormat="1" ht="16.5" customHeight="1">
      <c r="B171" s="40"/>
      <c r="C171" s="254" t="s">
        <v>624</v>
      </c>
      <c r="D171" s="254" t="s">
        <v>193</v>
      </c>
      <c r="E171" s="255" t="s">
        <v>2123</v>
      </c>
      <c r="F171" s="256" t="s">
        <v>2124</v>
      </c>
      <c r="G171" s="257" t="s">
        <v>361</v>
      </c>
      <c r="H171" s="258">
        <v>3</v>
      </c>
      <c r="I171" s="259"/>
      <c r="J171" s="260">
        <f>ROUND(I171*H171,2)</f>
        <v>0</v>
      </c>
      <c r="K171" s="256" t="s">
        <v>1</v>
      </c>
      <c r="L171" s="42"/>
      <c r="M171" s="261" t="s">
        <v>1</v>
      </c>
      <c r="N171" s="262" t="s">
        <v>41</v>
      </c>
      <c r="O171" s="88"/>
      <c r="P171" s="263">
        <f>O171*H171</f>
        <v>0</v>
      </c>
      <c r="Q171" s="263">
        <v>0</v>
      </c>
      <c r="R171" s="263">
        <f>Q171*H171</f>
        <v>0</v>
      </c>
      <c r="S171" s="263">
        <v>0</v>
      </c>
      <c r="T171" s="264">
        <f>S171*H171</f>
        <v>0</v>
      </c>
      <c r="AR171" s="265" t="s">
        <v>301</v>
      </c>
      <c r="AT171" s="265" t="s">
        <v>193</v>
      </c>
      <c r="AU171" s="265" t="s">
        <v>85</v>
      </c>
      <c r="AY171" s="17" t="s">
        <v>190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7" t="s">
        <v>83</v>
      </c>
      <c r="BK171" s="149">
        <f>ROUND(I171*H171,2)</f>
        <v>0</v>
      </c>
      <c r="BL171" s="17" t="s">
        <v>301</v>
      </c>
      <c r="BM171" s="265" t="s">
        <v>2125</v>
      </c>
    </row>
    <row r="172" spans="2:65" s="1" customFormat="1" ht="16.5" customHeight="1">
      <c r="B172" s="40"/>
      <c r="C172" s="254" t="s">
        <v>372</v>
      </c>
      <c r="D172" s="254" t="s">
        <v>193</v>
      </c>
      <c r="E172" s="255" t="s">
        <v>2126</v>
      </c>
      <c r="F172" s="256" t="s">
        <v>2127</v>
      </c>
      <c r="G172" s="257" t="s">
        <v>267</v>
      </c>
      <c r="H172" s="258">
        <v>6</v>
      </c>
      <c r="I172" s="259"/>
      <c r="J172" s="260">
        <f>ROUND(I172*H172,2)</f>
        <v>0</v>
      </c>
      <c r="K172" s="256" t="s">
        <v>1</v>
      </c>
      <c r="L172" s="42"/>
      <c r="M172" s="261" t="s">
        <v>1</v>
      </c>
      <c r="N172" s="262" t="s">
        <v>41</v>
      </c>
      <c r="O172" s="88"/>
      <c r="P172" s="263">
        <f>O172*H172</f>
        <v>0</v>
      </c>
      <c r="Q172" s="263">
        <v>0</v>
      </c>
      <c r="R172" s="263">
        <f>Q172*H172</f>
        <v>0</v>
      </c>
      <c r="S172" s="263">
        <v>0</v>
      </c>
      <c r="T172" s="264">
        <f>S172*H172</f>
        <v>0</v>
      </c>
      <c r="AR172" s="265" t="s">
        <v>301</v>
      </c>
      <c r="AT172" s="265" t="s">
        <v>193</v>
      </c>
      <c r="AU172" s="265" t="s">
        <v>85</v>
      </c>
      <c r="AY172" s="17" t="s">
        <v>190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83</v>
      </c>
      <c r="BK172" s="149">
        <f>ROUND(I172*H172,2)</f>
        <v>0</v>
      </c>
      <c r="BL172" s="17" t="s">
        <v>301</v>
      </c>
      <c r="BM172" s="265" t="s">
        <v>2128</v>
      </c>
    </row>
    <row r="173" spans="2:65" s="1" customFormat="1" ht="16.5" customHeight="1">
      <c r="B173" s="40"/>
      <c r="C173" s="254" t="s">
        <v>631</v>
      </c>
      <c r="D173" s="254" t="s">
        <v>193</v>
      </c>
      <c r="E173" s="255" t="s">
        <v>2129</v>
      </c>
      <c r="F173" s="256" t="s">
        <v>2130</v>
      </c>
      <c r="G173" s="257" t="s">
        <v>267</v>
      </c>
      <c r="H173" s="258">
        <v>5</v>
      </c>
      <c r="I173" s="259"/>
      <c r="J173" s="260">
        <f>ROUND(I173*H173,2)</f>
        <v>0</v>
      </c>
      <c r="K173" s="256" t="s">
        <v>1</v>
      </c>
      <c r="L173" s="42"/>
      <c r="M173" s="261" t="s">
        <v>1</v>
      </c>
      <c r="N173" s="262" t="s">
        <v>41</v>
      </c>
      <c r="O173" s="88"/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4">
        <f>S173*H173</f>
        <v>0</v>
      </c>
      <c r="AR173" s="265" t="s">
        <v>301</v>
      </c>
      <c r="AT173" s="265" t="s">
        <v>193</v>
      </c>
      <c r="AU173" s="265" t="s">
        <v>85</v>
      </c>
      <c r="AY173" s="17" t="s">
        <v>190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83</v>
      </c>
      <c r="BK173" s="149">
        <f>ROUND(I173*H173,2)</f>
        <v>0</v>
      </c>
      <c r="BL173" s="17" t="s">
        <v>301</v>
      </c>
      <c r="BM173" s="265" t="s">
        <v>2131</v>
      </c>
    </row>
    <row r="174" spans="2:65" s="1" customFormat="1" ht="16.5" customHeight="1">
      <c r="B174" s="40"/>
      <c r="C174" s="254" t="s">
        <v>379</v>
      </c>
      <c r="D174" s="254" t="s">
        <v>193</v>
      </c>
      <c r="E174" s="255" t="s">
        <v>2132</v>
      </c>
      <c r="F174" s="256" t="s">
        <v>2133</v>
      </c>
      <c r="G174" s="257" t="s">
        <v>267</v>
      </c>
      <c r="H174" s="258">
        <v>6</v>
      </c>
      <c r="I174" s="259"/>
      <c r="J174" s="260">
        <f>ROUND(I174*H174,2)</f>
        <v>0</v>
      </c>
      <c r="K174" s="256" t="s">
        <v>1</v>
      </c>
      <c r="L174" s="42"/>
      <c r="M174" s="261" t="s">
        <v>1</v>
      </c>
      <c r="N174" s="262" t="s">
        <v>41</v>
      </c>
      <c r="O174" s="88"/>
      <c r="P174" s="263">
        <f>O174*H174</f>
        <v>0</v>
      </c>
      <c r="Q174" s="263">
        <v>0</v>
      </c>
      <c r="R174" s="263">
        <f>Q174*H174</f>
        <v>0</v>
      </c>
      <c r="S174" s="263">
        <v>0</v>
      </c>
      <c r="T174" s="264">
        <f>S174*H174</f>
        <v>0</v>
      </c>
      <c r="AR174" s="265" t="s">
        <v>301</v>
      </c>
      <c r="AT174" s="265" t="s">
        <v>193</v>
      </c>
      <c r="AU174" s="265" t="s">
        <v>85</v>
      </c>
      <c r="AY174" s="17" t="s">
        <v>190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83</v>
      </c>
      <c r="BK174" s="149">
        <f>ROUND(I174*H174,2)</f>
        <v>0</v>
      </c>
      <c r="BL174" s="17" t="s">
        <v>301</v>
      </c>
      <c r="BM174" s="265" t="s">
        <v>2134</v>
      </c>
    </row>
    <row r="175" spans="2:65" s="1" customFormat="1" ht="16.5" customHeight="1">
      <c r="B175" s="40"/>
      <c r="C175" s="254" t="s">
        <v>362</v>
      </c>
      <c r="D175" s="254" t="s">
        <v>193</v>
      </c>
      <c r="E175" s="255" t="s">
        <v>2135</v>
      </c>
      <c r="F175" s="256" t="s">
        <v>2136</v>
      </c>
      <c r="G175" s="257" t="s">
        <v>267</v>
      </c>
      <c r="H175" s="258">
        <v>1</v>
      </c>
      <c r="I175" s="259"/>
      <c r="J175" s="260">
        <f>ROUND(I175*H175,2)</f>
        <v>0</v>
      </c>
      <c r="K175" s="256" t="s">
        <v>1</v>
      </c>
      <c r="L175" s="42"/>
      <c r="M175" s="261" t="s">
        <v>1</v>
      </c>
      <c r="N175" s="262" t="s">
        <v>41</v>
      </c>
      <c r="O175" s="88"/>
      <c r="P175" s="263">
        <f>O175*H175</f>
        <v>0</v>
      </c>
      <c r="Q175" s="263">
        <v>0.00016</v>
      </c>
      <c r="R175" s="263">
        <f>Q175*H175</f>
        <v>0.00016</v>
      </c>
      <c r="S175" s="263">
        <v>0</v>
      </c>
      <c r="T175" s="264">
        <f>S175*H175</f>
        <v>0</v>
      </c>
      <c r="AR175" s="265" t="s">
        <v>301</v>
      </c>
      <c r="AT175" s="265" t="s">
        <v>193</v>
      </c>
      <c r="AU175" s="265" t="s">
        <v>85</v>
      </c>
      <c r="AY175" s="17" t="s">
        <v>190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83</v>
      </c>
      <c r="BK175" s="149">
        <f>ROUND(I175*H175,2)</f>
        <v>0</v>
      </c>
      <c r="BL175" s="17" t="s">
        <v>301</v>
      </c>
      <c r="BM175" s="265" t="s">
        <v>2137</v>
      </c>
    </row>
    <row r="176" spans="2:65" s="1" customFormat="1" ht="16.5" customHeight="1">
      <c r="B176" s="40"/>
      <c r="C176" s="254" t="s">
        <v>388</v>
      </c>
      <c r="D176" s="254" t="s">
        <v>193</v>
      </c>
      <c r="E176" s="255" t="s">
        <v>2138</v>
      </c>
      <c r="F176" s="256" t="s">
        <v>2139</v>
      </c>
      <c r="G176" s="257" t="s">
        <v>267</v>
      </c>
      <c r="H176" s="258">
        <v>1</v>
      </c>
      <c r="I176" s="259"/>
      <c r="J176" s="260">
        <f>ROUND(I176*H176,2)</f>
        <v>0</v>
      </c>
      <c r="K176" s="256" t="s">
        <v>1</v>
      </c>
      <c r="L176" s="42"/>
      <c r="M176" s="261" t="s">
        <v>1</v>
      </c>
      <c r="N176" s="262" t="s">
        <v>41</v>
      </c>
      <c r="O176" s="88"/>
      <c r="P176" s="263">
        <f>O176*H176</f>
        <v>0</v>
      </c>
      <c r="Q176" s="263">
        <v>0</v>
      </c>
      <c r="R176" s="263">
        <f>Q176*H176</f>
        <v>0</v>
      </c>
      <c r="S176" s="263">
        <v>0</v>
      </c>
      <c r="T176" s="264">
        <f>S176*H176</f>
        <v>0</v>
      </c>
      <c r="AR176" s="265" t="s">
        <v>301</v>
      </c>
      <c r="AT176" s="265" t="s">
        <v>193</v>
      </c>
      <c r="AU176" s="265" t="s">
        <v>85</v>
      </c>
      <c r="AY176" s="17" t="s">
        <v>190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83</v>
      </c>
      <c r="BK176" s="149">
        <f>ROUND(I176*H176,2)</f>
        <v>0</v>
      </c>
      <c r="BL176" s="17" t="s">
        <v>301</v>
      </c>
      <c r="BM176" s="265" t="s">
        <v>2140</v>
      </c>
    </row>
    <row r="177" spans="2:65" s="1" customFormat="1" ht="36" customHeight="1">
      <c r="B177" s="40"/>
      <c r="C177" s="254" t="s">
        <v>394</v>
      </c>
      <c r="D177" s="254" t="s">
        <v>193</v>
      </c>
      <c r="E177" s="255" t="s">
        <v>2141</v>
      </c>
      <c r="F177" s="256" t="s">
        <v>2142</v>
      </c>
      <c r="G177" s="257" t="s">
        <v>267</v>
      </c>
      <c r="H177" s="258">
        <v>5</v>
      </c>
      <c r="I177" s="259"/>
      <c r="J177" s="260">
        <f>ROUND(I177*H177,2)</f>
        <v>0</v>
      </c>
      <c r="K177" s="256" t="s">
        <v>1</v>
      </c>
      <c r="L177" s="42"/>
      <c r="M177" s="261" t="s">
        <v>1</v>
      </c>
      <c r="N177" s="262" t="s">
        <v>41</v>
      </c>
      <c r="O177" s="88"/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4">
        <f>S177*H177</f>
        <v>0</v>
      </c>
      <c r="AR177" s="265" t="s">
        <v>301</v>
      </c>
      <c r="AT177" s="265" t="s">
        <v>193</v>
      </c>
      <c r="AU177" s="265" t="s">
        <v>85</v>
      </c>
      <c r="AY177" s="17" t="s">
        <v>190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83</v>
      </c>
      <c r="BK177" s="149">
        <f>ROUND(I177*H177,2)</f>
        <v>0</v>
      </c>
      <c r="BL177" s="17" t="s">
        <v>301</v>
      </c>
      <c r="BM177" s="265" t="s">
        <v>2143</v>
      </c>
    </row>
    <row r="178" spans="2:65" s="1" customFormat="1" ht="24" customHeight="1">
      <c r="B178" s="40"/>
      <c r="C178" s="254" t="s">
        <v>401</v>
      </c>
      <c r="D178" s="254" t="s">
        <v>193</v>
      </c>
      <c r="E178" s="255" t="s">
        <v>2144</v>
      </c>
      <c r="F178" s="256" t="s">
        <v>2145</v>
      </c>
      <c r="G178" s="257" t="s">
        <v>267</v>
      </c>
      <c r="H178" s="258">
        <v>3</v>
      </c>
      <c r="I178" s="259"/>
      <c r="J178" s="260">
        <f>ROUND(I178*H178,2)</f>
        <v>0</v>
      </c>
      <c r="K178" s="256" t="s">
        <v>1</v>
      </c>
      <c r="L178" s="42"/>
      <c r="M178" s="261" t="s">
        <v>1</v>
      </c>
      <c r="N178" s="262" t="s">
        <v>41</v>
      </c>
      <c r="O178" s="88"/>
      <c r="P178" s="263">
        <f>O178*H178</f>
        <v>0</v>
      </c>
      <c r="Q178" s="263">
        <v>0.00051</v>
      </c>
      <c r="R178" s="263">
        <f>Q178*H178</f>
        <v>0.0015300000000000001</v>
      </c>
      <c r="S178" s="263">
        <v>0</v>
      </c>
      <c r="T178" s="264">
        <f>S178*H178</f>
        <v>0</v>
      </c>
      <c r="AR178" s="265" t="s">
        <v>301</v>
      </c>
      <c r="AT178" s="265" t="s">
        <v>193</v>
      </c>
      <c r="AU178" s="265" t="s">
        <v>85</v>
      </c>
      <c r="AY178" s="17" t="s">
        <v>190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83</v>
      </c>
      <c r="BK178" s="149">
        <f>ROUND(I178*H178,2)</f>
        <v>0</v>
      </c>
      <c r="BL178" s="17" t="s">
        <v>301</v>
      </c>
      <c r="BM178" s="265" t="s">
        <v>2146</v>
      </c>
    </row>
    <row r="179" spans="2:65" s="1" customFormat="1" ht="24" customHeight="1">
      <c r="B179" s="40"/>
      <c r="C179" s="254" t="s">
        <v>407</v>
      </c>
      <c r="D179" s="254" t="s">
        <v>193</v>
      </c>
      <c r="E179" s="255" t="s">
        <v>2147</v>
      </c>
      <c r="F179" s="256" t="s">
        <v>2148</v>
      </c>
      <c r="G179" s="257" t="s">
        <v>267</v>
      </c>
      <c r="H179" s="258">
        <v>1</v>
      </c>
      <c r="I179" s="259"/>
      <c r="J179" s="260">
        <f>ROUND(I179*H179,2)</f>
        <v>0</v>
      </c>
      <c r="K179" s="256" t="s">
        <v>1</v>
      </c>
      <c r="L179" s="42"/>
      <c r="M179" s="261" t="s">
        <v>1</v>
      </c>
      <c r="N179" s="262" t="s">
        <v>41</v>
      </c>
      <c r="O179" s="88"/>
      <c r="P179" s="263">
        <f>O179*H179</f>
        <v>0</v>
      </c>
      <c r="Q179" s="263">
        <v>6E-05</v>
      </c>
      <c r="R179" s="263">
        <f>Q179*H179</f>
        <v>6E-05</v>
      </c>
      <c r="S179" s="263">
        <v>0</v>
      </c>
      <c r="T179" s="264">
        <f>S179*H179</f>
        <v>0</v>
      </c>
      <c r="AR179" s="265" t="s">
        <v>301</v>
      </c>
      <c r="AT179" s="265" t="s">
        <v>193</v>
      </c>
      <c r="AU179" s="265" t="s">
        <v>85</v>
      </c>
      <c r="AY179" s="17" t="s">
        <v>190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83</v>
      </c>
      <c r="BK179" s="149">
        <f>ROUND(I179*H179,2)</f>
        <v>0</v>
      </c>
      <c r="BL179" s="17" t="s">
        <v>301</v>
      </c>
      <c r="BM179" s="265" t="s">
        <v>2149</v>
      </c>
    </row>
    <row r="180" spans="2:65" s="1" customFormat="1" ht="24" customHeight="1">
      <c r="B180" s="40"/>
      <c r="C180" s="254" t="s">
        <v>412</v>
      </c>
      <c r="D180" s="254" t="s">
        <v>193</v>
      </c>
      <c r="E180" s="255" t="s">
        <v>2150</v>
      </c>
      <c r="F180" s="256" t="s">
        <v>2151</v>
      </c>
      <c r="G180" s="257" t="s">
        <v>361</v>
      </c>
      <c r="H180" s="258">
        <v>138</v>
      </c>
      <c r="I180" s="259"/>
      <c r="J180" s="260">
        <f>ROUND(I180*H180,2)</f>
        <v>0</v>
      </c>
      <c r="K180" s="256" t="s">
        <v>1</v>
      </c>
      <c r="L180" s="42"/>
      <c r="M180" s="261" t="s">
        <v>1</v>
      </c>
      <c r="N180" s="262" t="s">
        <v>41</v>
      </c>
      <c r="O180" s="88"/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4">
        <f>S180*H180</f>
        <v>0</v>
      </c>
      <c r="AR180" s="265" t="s">
        <v>301</v>
      </c>
      <c r="AT180" s="265" t="s">
        <v>193</v>
      </c>
      <c r="AU180" s="265" t="s">
        <v>85</v>
      </c>
      <c r="AY180" s="17" t="s">
        <v>190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83</v>
      </c>
      <c r="BK180" s="149">
        <f>ROUND(I180*H180,2)</f>
        <v>0</v>
      </c>
      <c r="BL180" s="17" t="s">
        <v>301</v>
      </c>
      <c r="BM180" s="265" t="s">
        <v>2152</v>
      </c>
    </row>
    <row r="181" spans="2:65" s="1" customFormat="1" ht="24" customHeight="1">
      <c r="B181" s="40"/>
      <c r="C181" s="254" t="s">
        <v>418</v>
      </c>
      <c r="D181" s="254" t="s">
        <v>193</v>
      </c>
      <c r="E181" s="255" t="s">
        <v>2153</v>
      </c>
      <c r="F181" s="256" t="s">
        <v>2154</v>
      </c>
      <c r="G181" s="257" t="s">
        <v>296</v>
      </c>
      <c r="H181" s="258">
        <v>0.126</v>
      </c>
      <c r="I181" s="259"/>
      <c r="J181" s="260">
        <f>ROUND(I181*H181,2)</f>
        <v>0</v>
      </c>
      <c r="K181" s="256" t="s">
        <v>1</v>
      </c>
      <c r="L181" s="42"/>
      <c r="M181" s="261" t="s">
        <v>1</v>
      </c>
      <c r="N181" s="262" t="s">
        <v>41</v>
      </c>
      <c r="O181" s="88"/>
      <c r="P181" s="263">
        <f>O181*H181</f>
        <v>0</v>
      </c>
      <c r="Q181" s="263">
        <v>0</v>
      </c>
      <c r="R181" s="263">
        <f>Q181*H181</f>
        <v>0</v>
      </c>
      <c r="S181" s="263">
        <v>0</v>
      </c>
      <c r="T181" s="264">
        <f>S181*H181</f>
        <v>0</v>
      </c>
      <c r="AR181" s="265" t="s">
        <v>301</v>
      </c>
      <c r="AT181" s="265" t="s">
        <v>193</v>
      </c>
      <c r="AU181" s="265" t="s">
        <v>85</v>
      </c>
      <c r="AY181" s="17" t="s">
        <v>190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83</v>
      </c>
      <c r="BK181" s="149">
        <f>ROUND(I181*H181,2)</f>
        <v>0</v>
      </c>
      <c r="BL181" s="17" t="s">
        <v>301</v>
      </c>
      <c r="BM181" s="265" t="s">
        <v>2155</v>
      </c>
    </row>
    <row r="182" spans="2:63" s="11" customFormat="1" ht="22.8" customHeight="1">
      <c r="B182" s="238"/>
      <c r="C182" s="239"/>
      <c r="D182" s="240" t="s">
        <v>75</v>
      </c>
      <c r="E182" s="252" t="s">
        <v>2156</v>
      </c>
      <c r="F182" s="252" t="s">
        <v>2157</v>
      </c>
      <c r="G182" s="239"/>
      <c r="H182" s="239"/>
      <c r="I182" s="242"/>
      <c r="J182" s="253">
        <f>BK182</f>
        <v>0</v>
      </c>
      <c r="K182" s="239"/>
      <c r="L182" s="244"/>
      <c r="M182" s="245"/>
      <c r="N182" s="246"/>
      <c r="O182" s="246"/>
      <c r="P182" s="247">
        <f>SUM(P183:P218)</f>
        <v>0</v>
      </c>
      <c r="Q182" s="246"/>
      <c r="R182" s="247">
        <f>SUM(R183:R218)</f>
        <v>0.27671</v>
      </c>
      <c r="S182" s="246"/>
      <c r="T182" s="248">
        <f>SUM(T183:T218)</f>
        <v>0</v>
      </c>
      <c r="AR182" s="249" t="s">
        <v>85</v>
      </c>
      <c r="AT182" s="250" t="s">
        <v>75</v>
      </c>
      <c r="AU182" s="250" t="s">
        <v>83</v>
      </c>
      <c r="AY182" s="249" t="s">
        <v>190</v>
      </c>
      <c r="BK182" s="251">
        <f>SUM(BK183:BK218)</f>
        <v>0</v>
      </c>
    </row>
    <row r="183" spans="2:65" s="1" customFormat="1" ht="16.5" customHeight="1">
      <c r="B183" s="40"/>
      <c r="C183" s="254" t="s">
        <v>424</v>
      </c>
      <c r="D183" s="254" t="s">
        <v>193</v>
      </c>
      <c r="E183" s="255" t="s">
        <v>2158</v>
      </c>
      <c r="F183" s="256" t="s">
        <v>2159</v>
      </c>
      <c r="G183" s="257" t="s">
        <v>361</v>
      </c>
      <c r="H183" s="258">
        <v>137</v>
      </c>
      <c r="I183" s="259"/>
      <c r="J183" s="260">
        <f>ROUND(I183*H183,2)</f>
        <v>0</v>
      </c>
      <c r="K183" s="256" t="s">
        <v>1</v>
      </c>
      <c r="L183" s="42"/>
      <c r="M183" s="261" t="s">
        <v>1</v>
      </c>
      <c r="N183" s="262" t="s">
        <v>41</v>
      </c>
      <c r="O183" s="88"/>
      <c r="P183" s="263">
        <f>O183*H183</f>
        <v>0</v>
      </c>
      <c r="Q183" s="263">
        <v>0</v>
      </c>
      <c r="R183" s="263">
        <f>Q183*H183</f>
        <v>0</v>
      </c>
      <c r="S183" s="263">
        <v>0</v>
      </c>
      <c r="T183" s="264">
        <f>S183*H183</f>
        <v>0</v>
      </c>
      <c r="AR183" s="265" t="s">
        <v>301</v>
      </c>
      <c r="AT183" s="265" t="s">
        <v>193</v>
      </c>
      <c r="AU183" s="265" t="s">
        <v>85</v>
      </c>
      <c r="AY183" s="17" t="s">
        <v>190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83</v>
      </c>
      <c r="BK183" s="149">
        <f>ROUND(I183*H183,2)</f>
        <v>0</v>
      </c>
      <c r="BL183" s="17" t="s">
        <v>301</v>
      </c>
      <c r="BM183" s="265" t="s">
        <v>2160</v>
      </c>
    </row>
    <row r="184" spans="2:65" s="1" customFormat="1" ht="24" customHeight="1">
      <c r="B184" s="40"/>
      <c r="C184" s="254" t="s">
        <v>430</v>
      </c>
      <c r="D184" s="254" t="s">
        <v>193</v>
      </c>
      <c r="E184" s="255" t="s">
        <v>2161</v>
      </c>
      <c r="F184" s="256" t="s">
        <v>2162</v>
      </c>
      <c r="G184" s="257" t="s">
        <v>361</v>
      </c>
      <c r="H184" s="258">
        <v>100</v>
      </c>
      <c r="I184" s="259"/>
      <c r="J184" s="260">
        <f>ROUND(I184*H184,2)</f>
        <v>0</v>
      </c>
      <c r="K184" s="256" t="s">
        <v>1</v>
      </c>
      <c r="L184" s="42"/>
      <c r="M184" s="261" t="s">
        <v>1</v>
      </c>
      <c r="N184" s="262" t="s">
        <v>41</v>
      </c>
      <c r="O184" s="88"/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4">
        <f>S184*H184</f>
        <v>0</v>
      </c>
      <c r="AR184" s="265" t="s">
        <v>301</v>
      </c>
      <c r="AT184" s="265" t="s">
        <v>193</v>
      </c>
      <c r="AU184" s="265" t="s">
        <v>85</v>
      </c>
      <c r="AY184" s="17" t="s">
        <v>190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83</v>
      </c>
      <c r="BK184" s="149">
        <f>ROUND(I184*H184,2)</f>
        <v>0</v>
      </c>
      <c r="BL184" s="17" t="s">
        <v>301</v>
      </c>
      <c r="BM184" s="265" t="s">
        <v>2163</v>
      </c>
    </row>
    <row r="185" spans="2:65" s="1" customFormat="1" ht="24" customHeight="1">
      <c r="B185" s="40"/>
      <c r="C185" s="254" t="s">
        <v>434</v>
      </c>
      <c r="D185" s="254" t="s">
        <v>193</v>
      </c>
      <c r="E185" s="255" t="s">
        <v>2164</v>
      </c>
      <c r="F185" s="256" t="s">
        <v>2165</v>
      </c>
      <c r="G185" s="257" t="s">
        <v>361</v>
      </c>
      <c r="H185" s="258">
        <v>15</v>
      </c>
      <c r="I185" s="259"/>
      <c r="J185" s="260">
        <f>ROUND(I185*H185,2)</f>
        <v>0</v>
      </c>
      <c r="K185" s="256" t="s">
        <v>1</v>
      </c>
      <c r="L185" s="42"/>
      <c r="M185" s="261" t="s">
        <v>1</v>
      </c>
      <c r="N185" s="262" t="s">
        <v>41</v>
      </c>
      <c r="O185" s="88"/>
      <c r="P185" s="263">
        <f>O185*H185</f>
        <v>0</v>
      </c>
      <c r="Q185" s="263">
        <v>0</v>
      </c>
      <c r="R185" s="263">
        <f>Q185*H185</f>
        <v>0</v>
      </c>
      <c r="S185" s="263">
        <v>0</v>
      </c>
      <c r="T185" s="264">
        <f>S185*H185</f>
        <v>0</v>
      </c>
      <c r="AR185" s="265" t="s">
        <v>301</v>
      </c>
      <c r="AT185" s="265" t="s">
        <v>193</v>
      </c>
      <c r="AU185" s="265" t="s">
        <v>85</v>
      </c>
      <c r="AY185" s="17" t="s">
        <v>190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83</v>
      </c>
      <c r="BK185" s="149">
        <f>ROUND(I185*H185,2)</f>
        <v>0</v>
      </c>
      <c r="BL185" s="17" t="s">
        <v>301</v>
      </c>
      <c r="BM185" s="265" t="s">
        <v>2166</v>
      </c>
    </row>
    <row r="186" spans="2:65" s="1" customFormat="1" ht="24" customHeight="1">
      <c r="B186" s="40"/>
      <c r="C186" s="254" t="s">
        <v>438</v>
      </c>
      <c r="D186" s="254" t="s">
        <v>193</v>
      </c>
      <c r="E186" s="255" t="s">
        <v>2167</v>
      </c>
      <c r="F186" s="256" t="s">
        <v>2168</v>
      </c>
      <c r="G186" s="257" t="s">
        <v>267</v>
      </c>
      <c r="H186" s="258">
        <v>1</v>
      </c>
      <c r="I186" s="259"/>
      <c r="J186" s="260">
        <f>ROUND(I186*H186,2)</f>
        <v>0</v>
      </c>
      <c r="K186" s="256" t="s">
        <v>1</v>
      </c>
      <c r="L186" s="42"/>
      <c r="M186" s="261" t="s">
        <v>1</v>
      </c>
      <c r="N186" s="262" t="s">
        <v>41</v>
      </c>
      <c r="O186" s="88"/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4">
        <f>S186*H186</f>
        <v>0</v>
      </c>
      <c r="AR186" s="265" t="s">
        <v>301</v>
      </c>
      <c r="AT186" s="265" t="s">
        <v>193</v>
      </c>
      <c r="AU186" s="265" t="s">
        <v>85</v>
      </c>
      <c r="AY186" s="17" t="s">
        <v>190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83</v>
      </c>
      <c r="BK186" s="149">
        <f>ROUND(I186*H186,2)</f>
        <v>0</v>
      </c>
      <c r="BL186" s="17" t="s">
        <v>301</v>
      </c>
      <c r="BM186" s="265" t="s">
        <v>2169</v>
      </c>
    </row>
    <row r="187" spans="2:65" s="1" customFormat="1" ht="24" customHeight="1">
      <c r="B187" s="40"/>
      <c r="C187" s="254" t="s">
        <v>442</v>
      </c>
      <c r="D187" s="254" t="s">
        <v>193</v>
      </c>
      <c r="E187" s="255" t="s">
        <v>2170</v>
      </c>
      <c r="F187" s="256" t="s">
        <v>2171</v>
      </c>
      <c r="G187" s="257" t="s">
        <v>361</v>
      </c>
      <c r="H187" s="258">
        <v>79</v>
      </c>
      <c r="I187" s="259"/>
      <c r="J187" s="260">
        <f>ROUND(I187*H187,2)</f>
        <v>0</v>
      </c>
      <c r="K187" s="256" t="s">
        <v>1</v>
      </c>
      <c r="L187" s="42"/>
      <c r="M187" s="261" t="s">
        <v>1</v>
      </c>
      <c r="N187" s="262" t="s">
        <v>41</v>
      </c>
      <c r="O187" s="88"/>
      <c r="P187" s="263">
        <f>O187*H187</f>
        <v>0</v>
      </c>
      <c r="Q187" s="263">
        <v>0.00078</v>
      </c>
      <c r="R187" s="263">
        <f>Q187*H187</f>
        <v>0.06162</v>
      </c>
      <c r="S187" s="263">
        <v>0</v>
      </c>
      <c r="T187" s="264">
        <f>S187*H187</f>
        <v>0</v>
      </c>
      <c r="AR187" s="265" t="s">
        <v>301</v>
      </c>
      <c r="AT187" s="265" t="s">
        <v>193</v>
      </c>
      <c r="AU187" s="265" t="s">
        <v>85</v>
      </c>
      <c r="AY187" s="17" t="s">
        <v>190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83</v>
      </c>
      <c r="BK187" s="149">
        <f>ROUND(I187*H187,2)</f>
        <v>0</v>
      </c>
      <c r="BL187" s="17" t="s">
        <v>301</v>
      </c>
      <c r="BM187" s="265" t="s">
        <v>2172</v>
      </c>
    </row>
    <row r="188" spans="2:65" s="1" customFormat="1" ht="24" customHeight="1">
      <c r="B188" s="40"/>
      <c r="C188" s="254" t="s">
        <v>446</v>
      </c>
      <c r="D188" s="254" t="s">
        <v>193</v>
      </c>
      <c r="E188" s="255" t="s">
        <v>2173</v>
      </c>
      <c r="F188" s="256" t="s">
        <v>2174</v>
      </c>
      <c r="G188" s="257" t="s">
        <v>361</v>
      </c>
      <c r="H188" s="258">
        <v>42</v>
      </c>
      <c r="I188" s="259"/>
      <c r="J188" s="260">
        <f>ROUND(I188*H188,2)</f>
        <v>0</v>
      </c>
      <c r="K188" s="256" t="s">
        <v>1</v>
      </c>
      <c r="L188" s="42"/>
      <c r="M188" s="261" t="s">
        <v>1</v>
      </c>
      <c r="N188" s="262" t="s">
        <v>41</v>
      </c>
      <c r="O188" s="88"/>
      <c r="P188" s="263">
        <f>O188*H188</f>
        <v>0</v>
      </c>
      <c r="Q188" s="263">
        <v>0.00096</v>
      </c>
      <c r="R188" s="263">
        <f>Q188*H188</f>
        <v>0.04032</v>
      </c>
      <c r="S188" s="263">
        <v>0</v>
      </c>
      <c r="T188" s="264">
        <f>S188*H188</f>
        <v>0</v>
      </c>
      <c r="AR188" s="265" t="s">
        <v>301</v>
      </c>
      <c r="AT188" s="265" t="s">
        <v>193</v>
      </c>
      <c r="AU188" s="265" t="s">
        <v>85</v>
      </c>
      <c r="AY188" s="17" t="s">
        <v>190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83</v>
      </c>
      <c r="BK188" s="149">
        <f>ROUND(I188*H188,2)</f>
        <v>0</v>
      </c>
      <c r="BL188" s="17" t="s">
        <v>301</v>
      </c>
      <c r="BM188" s="265" t="s">
        <v>2175</v>
      </c>
    </row>
    <row r="189" spans="2:65" s="1" customFormat="1" ht="24" customHeight="1">
      <c r="B189" s="40"/>
      <c r="C189" s="254" t="s">
        <v>450</v>
      </c>
      <c r="D189" s="254" t="s">
        <v>193</v>
      </c>
      <c r="E189" s="255" t="s">
        <v>2176</v>
      </c>
      <c r="F189" s="256" t="s">
        <v>2177</v>
      </c>
      <c r="G189" s="257" t="s">
        <v>361</v>
      </c>
      <c r="H189" s="258">
        <v>4</v>
      </c>
      <c r="I189" s="259"/>
      <c r="J189" s="260">
        <f>ROUND(I189*H189,2)</f>
        <v>0</v>
      </c>
      <c r="K189" s="256" t="s">
        <v>1</v>
      </c>
      <c r="L189" s="42"/>
      <c r="M189" s="261" t="s">
        <v>1</v>
      </c>
      <c r="N189" s="262" t="s">
        <v>41</v>
      </c>
      <c r="O189" s="88"/>
      <c r="P189" s="263">
        <f>O189*H189</f>
        <v>0</v>
      </c>
      <c r="Q189" s="263">
        <v>0.00125</v>
      </c>
      <c r="R189" s="263">
        <f>Q189*H189</f>
        <v>0.005</v>
      </c>
      <c r="S189" s="263">
        <v>0</v>
      </c>
      <c r="T189" s="264">
        <f>S189*H189</f>
        <v>0</v>
      </c>
      <c r="AR189" s="265" t="s">
        <v>301</v>
      </c>
      <c r="AT189" s="265" t="s">
        <v>193</v>
      </c>
      <c r="AU189" s="265" t="s">
        <v>85</v>
      </c>
      <c r="AY189" s="17" t="s">
        <v>190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7" t="s">
        <v>83</v>
      </c>
      <c r="BK189" s="149">
        <f>ROUND(I189*H189,2)</f>
        <v>0</v>
      </c>
      <c r="BL189" s="17" t="s">
        <v>301</v>
      </c>
      <c r="BM189" s="265" t="s">
        <v>2178</v>
      </c>
    </row>
    <row r="190" spans="2:65" s="1" customFormat="1" ht="24" customHeight="1">
      <c r="B190" s="40"/>
      <c r="C190" s="254" t="s">
        <v>454</v>
      </c>
      <c r="D190" s="254" t="s">
        <v>193</v>
      </c>
      <c r="E190" s="255" t="s">
        <v>2179</v>
      </c>
      <c r="F190" s="256" t="s">
        <v>2180</v>
      </c>
      <c r="G190" s="257" t="s">
        <v>361</v>
      </c>
      <c r="H190" s="258">
        <v>30</v>
      </c>
      <c r="I190" s="259"/>
      <c r="J190" s="260">
        <f>ROUND(I190*H190,2)</f>
        <v>0</v>
      </c>
      <c r="K190" s="256" t="s">
        <v>1</v>
      </c>
      <c r="L190" s="42"/>
      <c r="M190" s="261" t="s">
        <v>1</v>
      </c>
      <c r="N190" s="262" t="s">
        <v>41</v>
      </c>
      <c r="O190" s="88"/>
      <c r="P190" s="263">
        <f>O190*H190</f>
        <v>0</v>
      </c>
      <c r="Q190" s="263">
        <v>0.00256</v>
      </c>
      <c r="R190" s="263">
        <f>Q190*H190</f>
        <v>0.07680000000000001</v>
      </c>
      <c r="S190" s="263">
        <v>0</v>
      </c>
      <c r="T190" s="264">
        <f>S190*H190</f>
        <v>0</v>
      </c>
      <c r="AR190" s="265" t="s">
        <v>301</v>
      </c>
      <c r="AT190" s="265" t="s">
        <v>193</v>
      </c>
      <c r="AU190" s="265" t="s">
        <v>85</v>
      </c>
      <c r="AY190" s="17" t="s">
        <v>190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83</v>
      </c>
      <c r="BK190" s="149">
        <f>ROUND(I190*H190,2)</f>
        <v>0</v>
      </c>
      <c r="BL190" s="17" t="s">
        <v>301</v>
      </c>
      <c r="BM190" s="265" t="s">
        <v>2181</v>
      </c>
    </row>
    <row r="191" spans="2:65" s="1" customFormat="1" ht="36" customHeight="1">
      <c r="B191" s="40"/>
      <c r="C191" s="254" t="s">
        <v>460</v>
      </c>
      <c r="D191" s="254" t="s">
        <v>193</v>
      </c>
      <c r="E191" s="255" t="s">
        <v>2182</v>
      </c>
      <c r="F191" s="256" t="s">
        <v>2183</v>
      </c>
      <c r="G191" s="257" t="s">
        <v>361</v>
      </c>
      <c r="H191" s="258">
        <v>113</v>
      </c>
      <c r="I191" s="259"/>
      <c r="J191" s="260">
        <f>ROUND(I191*H191,2)</f>
        <v>0</v>
      </c>
      <c r="K191" s="256" t="s">
        <v>1</v>
      </c>
      <c r="L191" s="42"/>
      <c r="M191" s="261" t="s">
        <v>1</v>
      </c>
      <c r="N191" s="262" t="s">
        <v>41</v>
      </c>
      <c r="O191" s="88"/>
      <c r="P191" s="263">
        <f>O191*H191</f>
        <v>0</v>
      </c>
      <c r="Q191" s="263">
        <v>8E-05</v>
      </c>
      <c r="R191" s="263">
        <f>Q191*H191</f>
        <v>0.009040000000000001</v>
      </c>
      <c r="S191" s="263">
        <v>0</v>
      </c>
      <c r="T191" s="264">
        <f>S191*H191</f>
        <v>0</v>
      </c>
      <c r="AR191" s="265" t="s">
        <v>301</v>
      </c>
      <c r="AT191" s="265" t="s">
        <v>193</v>
      </c>
      <c r="AU191" s="265" t="s">
        <v>85</v>
      </c>
      <c r="AY191" s="17" t="s">
        <v>190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83</v>
      </c>
      <c r="BK191" s="149">
        <f>ROUND(I191*H191,2)</f>
        <v>0</v>
      </c>
      <c r="BL191" s="17" t="s">
        <v>301</v>
      </c>
      <c r="BM191" s="265" t="s">
        <v>2184</v>
      </c>
    </row>
    <row r="192" spans="2:65" s="1" customFormat="1" ht="36" customHeight="1">
      <c r="B192" s="40"/>
      <c r="C192" s="254" t="s">
        <v>464</v>
      </c>
      <c r="D192" s="254" t="s">
        <v>193</v>
      </c>
      <c r="E192" s="255" t="s">
        <v>2185</v>
      </c>
      <c r="F192" s="256" t="s">
        <v>2186</v>
      </c>
      <c r="G192" s="257" t="s">
        <v>361</v>
      </c>
      <c r="H192" s="258">
        <v>60</v>
      </c>
      <c r="I192" s="259"/>
      <c r="J192" s="260">
        <f>ROUND(I192*H192,2)</f>
        <v>0</v>
      </c>
      <c r="K192" s="256" t="s">
        <v>1</v>
      </c>
      <c r="L192" s="42"/>
      <c r="M192" s="261" t="s">
        <v>1</v>
      </c>
      <c r="N192" s="262" t="s">
        <v>41</v>
      </c>
      <c r="O192" s="88"/>
      <c r="P192" s="263">
        <f>O192*H192</f>
        <v>0</v>
      </c>
      <c r="Q192" s="263">
        <v>7E-05</v>
      </c>
      <c r="R192" s="263">
        <f>Q192*H192</f>
        <v>0.0042</v>
      </c>
      <c r="S192" s="263">
        <v>0</v>
      </c>
      <c r="T192" s="264">
        <f>S192*H192</f>
        <v>0</v>
      </c>
      <c r="AR192" s="265" t="s">
        <v>301</v>
      </c>
      <c r="AT192" s="265" t="s">
        <v>193</v>
      </c>
      <c r="AU192" s="265" t="s">
        <v>85</v>
      </c>
      <c r="AY192" s="17" t="s">
        <v>190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83</v>
      </c>
      <c r="BK192" s="149">
        <f>ROUND(I192*H192,2)</f>
        <v>0</v>
      </c>
      <c r="BL192" s="17" t="s">
        <v>301</v>
      </c>
      <c r="BM192" s="265" t="s">
        <v>2187</v>
      </c>
    </row>
    <row r="193" spans="2:65" s="1" customFormat="1" ht="36" customHeight="1">
      <c r="B193" s="40"/>
      <c r="C193" s="254" t="s">
        <v>468</v>
      </c>
      <c r="D193" s="254" t="s">
        <v>193</v>
      </c>
      <c r="E193" s="255" t="s">
        <v>2188</v>
      </c>
      <c r="F193" s="256" t="s">
        <v>2189</v>
      </c>
      <c r="G193" s="257" t="s">
        <v>361</v>
      </c>
      <c r="H193" s="258">
        <v>5</v>
      </c>
      <c r="I193" s="259"/>
      <c r="J193" s="260">
        <f>ROUND(I193*H193,2)</f>
        <v>0</v>
      </c>
      <c r="K193" s="256" t="s">
        <v>1</v>
      </c>
      <c r="L193" s="42"/>
      <c r="M193" s="261" t="s">
        <v>1</v>
      </c>
      <c r="N193" s="262" t="s">
        <v>41</v>
      </c>
      <c r="O193" s="88"/>
      <c r="P193" s="263">
        <f>O193*H193</f>
        <v>0</v>
      </c>
      <c r="Q193" s="263">
        <v>9E-05</v>
      </c>
      <c r="R193" s="263">
        <f>Q193*H193</f>
        <v>0.00045000000000000004</v>
      </c>
      <c r="S193" s="263">
        <v>0</v>
      </c>
      <c r="T193" s="264">
        <f>S193*H193</f>
        <v>0</v>
      </c>
      <c r="AR193" s="265" t="s">
        <v>301</v>
      </c>
      <c r="AT193" s="265" t="s">
        <v>193</v>
      </c>
      <c r="AU193" s="265" t="s">
        <v>85</v>
      </c>
      <c r="AY193" s="17" t="s">
        <v>190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83</v>
      </c>
      <c r="BK193" s="149">
        <f>ROUND(I193*H193,2)</f>
        <v>0</v>
      </c>
      <c r="BL193" s="17" t="s">
        <v>301</v>
      </c>
      <c r="BM193" s="265" t="s">
        <v>2190</v>
      </c>
    </row>
    <row r="194" spans="2:65" s="1" customFormat="1" ht="36" customHeight="1">
      <c r="B194" s="40"/>
      <c r="C194" s="254" t="s">
        <v>472</v>
      </c>
      <c r="D194" s="254" t="s">
        <v>193</v>
      </c>
      <c r="E194" s="255" t="s">
        <v>2191</v>
      </c>
      <c r="F194" s="256" t="s">
        <v>2192</v>
      </c>
      <c r="G194" s="257" t="s">
        <v>361</v>
      </c>
      <c r="H194" s="258">
        <v>21</v>
      </c>
      <c r="I194" s="259"/>
      <c r="J194" s="260">
        <f>ROUND(I194*H194,2)</f>
        <v>0</v>
      </c>
      <c r="K194" s="256" t="s">
        <v>1</v>
      </c>
      <c r="L194" s="42"/>
      <c r="M194" s="261" t="s">
        <v>1</v>
      </c>
      <c r="N194" s="262" t="s">
        <v>41</v>
      </c>
      <c r="O194" s="88"/>
      <c r="P194" s="263">
        <f>O194*H194</f>
        <v>0</v>
      </c>
      <c r="Q194" s="263">
        <v>0.00031</v>
      </c>
      <c r="R194" s="263">
        <f>Q194*H194</f>
        <v>0.00651</v>
      </c>
      <c r="S194" s="263">
        <v>0</v>
      </c>
      <c r="T194" s="264">
        <f>S194*H194</f>
        <v>0</v>
      </c>
      <c r="AR194" s="265" t="s">
        <v>301</v>
      </c>
      <c r="AT194" s="265" t="s">
        <v>193</v>
      </c>
      <c r="AU194" s="265" t="s">
        <v>85</v>
      </c>
      <c r="AY194" s="17" t="s">
        <v>190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83</v>
      </c>
      <c r="BK194" s="149">
        <f>ROUND(I194*H194,2)</f>
        <v>0</v>
      </c>
      <c r="BL194" s="17" t="s">
        <v>301</v>
      </c>
      <c r="BM194" s="265" t="s">
        <v>2193</v>
      </c>
    </row>
    <row r="195" spans="2:65" s="1" customFormat="1" ht="36" customHeight="1">
      <c r="B195" s="40"/>
      <c r="C195" s="254" t="s">
        <v>477</v>
      </c>
      <c r="D195" s="254" t="s">
        <v>193</v>
      </c>
      <c r="E195" s="255" t="s">
        <v>2194</v>
      </c>
      <c r="F195" s="256" t="s">
        <v>2195</v>
      </c>
      <c r="G195" s="257" t="s">
        <v>361</v>
      </c>
      <c r="H195" s="258">
        <v>52</v>
      </c>
      <c r="I195" s="259"/>
      <c r="J195" s="260">
        <f>ROUND(I195*H195,2)</f>
        <v>0</v>
      </c>
      <c r="K195" s="256" t="s">
        <v>1</v>
      </c>
      <c r="L195" s="42"/>
      <c r="M195" s="261" t="s">
        <v>1</v>
      </c>
      <c r="N195" s="262" t="s">
        <v>41</v>
      </c>
      <c r="O195" s="88"/>
      <c r="P195" s="263">
        <f>O195*H195</f>
        <v>0</v>
      </c>
      <c r="Q195" s="263">
        <v>0.00024</v>
      </c>
      <c r="R195" s="263">
        <f>Q195*H195</f>
        <v>0.01248</v>
      </c>
      <c r="S195" s="263">
        <v>0</v>
      </c>
      <c r="T195" s="264">
        <f>S195*H195</f>
        <v>0</v>
      </c>
      <c r="AR195" s="265" t="s">
        <v>301</v>
      </c>
      <c r="AT195" s="265" t="s">
        <v>193</v>
      </c>
      <c r="AU195" s="265" t="s">
        <v>85</v>
      </c>
      <c r="AY195" s="17" t="s">
        <v>190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83</v>
      </c>
      <c r="BK195" s="149">
        <f>ROUND(I195*H195,2)</f>
        <v>0</v>
      </c>
      <c r="BL195" s="17" t="s">
        <v>301</v>
      </c>
      <c r="BM195" s="265" t="s">
        <v>2196</v>
      </c>
    </row>
    <row r="196" spans="2:65" s="1" customFormat="1" ht="24" customHeight="1">
      <c r="B196" s="40"/>
      <c r="C196" s="254" t="s">
        <v>481</v>
      </c>
      <c r="D196" s="254" t="s">
        <v>193</v>
      </c>
      <c r="E196" s="255" t="s">
        <v>2197</v>
      </c>
      <c r="F196" s="256" t="s">
        <v>2198</v>
      </c>
      <c r="G196" s="257" t="s">
        <v>361</v>
      </c>
      <c r="H196" s="258">
        <v>19</v>
      </c>
      <c r="I196" s="259"/>
      <c r="J196" s="260">
        <f>ROUND(I196*H196,2)</f>
        <v>0</v>
      </c>
      <c r="K196" s="256" t="s">
        <v>1</v>
      </c>
      <c r="L196" s="42"/>
      <c r="M196" s="261" t="s">
        <v>1</v>
      </c>
      <c r="N196" s="262" t="s">
        <v>41</v>
      </c>
      <c r="O196" s="88"/>
      <c r="P196" s="263">
        <f>O196*H196</f>
        <v>0</v>
      </c>
      <c r="Q196" s="263">
        <v>0</v>
      </c>
      <c r="R196" s="263">
        <f>Q196*H196</f>
        <v>0</v>
      </c>
      <c r="S196" s="263">
        <v>0</v>
      </c>
      <c r="T196" s="264">
        <f>S196*H196</f>
        <v>0</v>
      </c>
      <c r="AR196" s="265" t="s">
        <v>301</v>
      </c>
      <c r="AT196" s="265" t="s">
        <v>193</v>
      </c>
      <c r="AU196" s="265" t="s">
        <v>85</v>
      </c>
      <c r="AY196" s="17" t="s">
        <v>190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83</v>
      </c>
      <c r="BK196" s="149">
        <f>ROUND(I196*H196,2)</f>
        <v>0</v>
      </c>
      <c r="BL196" s="17" t="s">
        <v>301</v>
      </c>
      <c r="BM196" s="265" t="s">
        <v>2199</v>
      </c>
    </row>
    <row r="197" spans="2:65" s="1" customFormat="1" ht="24" customHeight="1">
      <c r="B197" s="40"/>
      <c r="C197" s="254" t="s">
        <v>486</v>
      </c>
      <c r="D197" s="254" t="s">
        <v>193</v>
      </c>
      <c r="E197" s="255" t="s">
        <v>2200</v>
      </c>
      <c r="F197" s="256" t="s">
        <v>2201</v>
      </c>
      <c r="G197" s="257" t="s">
        <v>361</v>
      </c>
      <c r="H197" s="258">
        <v>19</v>
      </c>
      <c r="I197" s="259"/>
      <c r="J197" s="260">
        <f>ROUND(I197*H197,2)</f>
        <v>0</v>
      </c>
      <c r="K197" s="256" t="s">
        <v>1</v>
      </c>
      <c r="L197" s="42"/>
      <c r="M197" s="261" t="s">
        <v>1</v>
      </c>
      <c r="N197" s="262" t="s">
        <v>41</v>
      </c>
      <c r="O197" s="88"/>
      <c r="P197" s="263">
        <f>O197*H197</f>
        <v>0</v>
      </c>
      <c r="Q197" s="263">
        <v>0</v>
      </c>
      <c r="R197" s="263">
        <f>Q197*H197</f>
        <v>0</v>
      </c>
      <c r="S197" s="263">
        <v>0</v>
      </c>
      <c r="T197" s="264">
        <f>S197*H197</f>
        <v>0</v>
      </c>
      <c r="AR197" s="265" t="s">
        <v>301</v>
      </c>
      <c r="AT197" s="265" t="s">
        <v>193</v>
      </c>
      <c r="AU197" s="265" t="s">
        <v>85</v>
      </c>
      <c r="AY197" s="17" t="s">
        <v>190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83</v>
      </c>
      <c r="BK197" s="149">
        <f>ROUND(I197*H197,2)</f>
        <v>0</v>
      </c>
      <c r="BL197" s="17" t="s">
        <v>301</v>
      </c>
      <c r="BM197" s="265" t="s">
        <v>2202</v>
      </c>
    </row>
    <row r="198" spans="2:65" s="1" customFormat="1" ht="24" customHeight="1">
      <c r="B198" s="40"/>
      <c r="C198" s="254" t="s">
        <v>492</v>
      </c>
      <c r="D198" s="254" t="s">
        <v>193</v>
      </c>
      <c r="E198" s="255" t="s">
        <v>2203</v>
      </c>
      <c r="F198" s="256" t="s">
        <v>2204</v>
      </c>
      <c r="G198" s="257" t="s">
        <v>361</v>
      </c>
      <c r="H198" s="258">
        <v>30</v>
      </c>
      <c r="I198" s="259"/>
      <c r="J198" s="260">
        <f>ROUND(I198*H198,2)</f>
        <v>0</v>
      </c>
      <c r="K198" s="256" t="s">
        <v>1</v>
      </c>
      <c r="L198" s="42"/>
      <c r="M198" s="261" t="s">
        <v>1</v>
      </c>
      <c r="N198" s="262" t="s">
        <v>41</v>
      </c>
      <c r="O198" s="88"/>
      <c r="P198" s="263">
        <f>O198*H198</f>
        <v>0</v>
      </c>
      <c r="Q198" s="263">
        <v>0</v>
      </c>
      <c r="R198" s="263">
        <f>Q198*H198</f>
        <v>0</v>
      </c>
      <c r="S198" s="263">
        <v>0</v>
      </c>
      <c r="T198" s="264">
        <f>S198*H198</f>
        <v>0</v>
      </c>
      <c r="AR198" s="265" t="s">
        <v>301</v>
      </c>
      <c r="AT198" s="265" t="s">
        <v>193</v>
      </c>
      <c r="AU198" s="265" t="s">
        <v>85</v>
      </c>
      <c r="AY198" s="17" t="s">
        <v>190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83</v>
      </c>
      <c r="BK198" s="149">
        <f>ROUND(I198*H198,2)</f>
        <v>0</v>
      </c>
      <c r="BL198" s="17" t="s">
        <v>301</v>
      </c>
      <c r="BM198" s="265" t="s">
        <v>2205</v>
      </c>
    </row>
    <row r="199" spans="2:65" s="1" customFormat="1" ht="16.5" customHeight="1">
      <c r="B199" s="40"/>
      <c r="C199" s="254" t="s">
        <v>497</v>
      </c>
      <c r="D199" s="254" t="s">
        <v>193</v>
      </c>
      <c r="E199" s="255" t="s">
        <v>2206</v>
      </c>
      <c r="F199" s="256" t="s">
        <v>2207</v>
      </c>
      <c r="G199" s="257" t="s">
        <v>361</v>
      </c>
      <c r="H199" s="258">
        <v>200</v>
      </c>
      <c r="I199" s="259"/>
      <c r="J199" s="260">
        <f>ROUND(I199*H199,2)</f>
        <v>0</v>
      </c>
      <c r="K199" s="256" t="s">
        <v>1</v>
      </c>
      <c r="L199" s="42"/>
      <c r="M199" s="261" t="s">
        <v>1</v>
      </c>
      <c r="N199" s="262" t="s">
        <v>41</v>
      </c>
      <c r="O199" s="88"/>
      <c r="P199" s="263">
        <f>O199*H199</f>
        <v>0</v>
      </c>
      <c r="Q199" s="263">
        <v>0</v>
      </c>
      <c r="R199" s="263">
        <f>Q199*H199</f>
        <v>0</v>
      </c>
      <c r="S199" s="263">
        <v>0</v>
      </c>
      <c r="T199" s="264">
        <f>S199*H199</f>
        <v>0</v>
      </c>
      <c r="AR199" s="265" t="s">
        <v>301</v>
      </c>
      <c r="AT199" s="265" t="s">
        <v>193</v>
      </c>
      <c r="AU199" s="265" t="s">
        <v>85</v>
      </c>
      <c r="AY199" s="17" t="s">
        <v>190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83</v>
      </c>
      <c r="BK199" s="149">
        <f>ROUND(I199*H199,2)</f>
        <v>0</v>
      </c>
      <c r="BL199" s="17" t="s">
        <v>301</v>
      </c>
      <c r="BM199" s="265" t="s">
        <v>2208</v>
      </c>
    </row>
    <row r="200" spans="2:65" s="1" customFormat="1" ht="16.5" customHeight="1">
      <c r="B200" s="40"/>
      <c r="C200" s="254" t="s">
        <v>502</v>
      </c>
      <c r="D200" s="254" t="s">
        <v>193</v>
      </c>
      <c r="E200" s="255" t="s">
        <v>2209</v>
      </c>
      <c r="F200" s="256" t="s">
        <v>2210</v>
      </c>
      <c r="G200" s="257" t="s">
        <v>267</v>
      </c>
      <c r="H200" s="258">
        <v>86</v>
      </c>
      <c r="I200" s="259"/>
      <c r="J200" s="260">
        <f>ROUND(I200*H200,2)</f>
        <v>0</v>
      </c>
      <c r="K200" s="256" t="s">
        <v>1</v>
      </c>
      <c r="L200" s="42"/>
      <c r="M200" s="261" t="s">
        <v>1</v>
      </c>
      <c r="N200" s="262" t="s">
        <v>41</v>
      </c>
      <c r="O200" s="88"/>
      <c r="P200" s="263">
        <f>O200*H200</f>
        <v>0</v>
      </c>
      <c r="Q200" s="263">
        <v>0</v>
      </c>
      <c r="R200" s="263">
        <f>Q200*H200</f>
        <v>0</v>
      </c>
      <c r="S200" s="263">
        <v>0</v>
      </c>
      <c r="T200" s="264">
        <f>S200*H200</f>
        <v>0</v>
      </c>
      <c r="AR200" s="265" t="s">
        <v>301</v>
      </c>
      <c r="AT200" s="265" t="s">
        <v>193</v>
      </c>
      <c r="AU200" s="265" t="s">
        <v>85</v>
      </c>
      <c r="AY200" s="17" t="s">
        <v>190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83</v>
      </c>
      <c r="BK200" s="149">
        <f>ROUND(I200*H200,2)</f>
        <v>0</v>
      </c>
      <c r="BL200" s="17" t="s">
        <v>301</v>
      </c>
      <c r="BM200" s="265" t="s">
        <v>2211</v>
      </c>
    </row>
    <row r="201" spans="2:65" s="1" customFormat="1" ht="16.5" customHeight="1">
      <c r="B201" s="40"/>
      <c r="C201" s="254" t="s">
        <v>508</v>
      </c>
      <c r="D201" s="254" t="s">
        <v>193</v>
      </c>
      <c r="E201" s="255" t="s">
        <v>2212</v>
      </c>
      <c r="F201" s="256" t="s">
        <v>2213</v>
      </c>
      <c r="G201" s="257" t="s">
        <v>267</v>
      </c>
      <c r="H201" s="258">
        <v>2</v>
      </c>
      <c r="I201" s="259"/>
      <c r="J201" s="260">
        <f>ROUND(I201*H201,2)</f>
        <v>0</v>
      </c>
      <c r="K201" s="256" t="s">
        <v>1</v>
      </c>
      <c r="L201" s="42"/>
      <c r="M201" s="261" t="s">
        <v>1</v>
      </c>
      <c r="N201" s="262" t="s">
        <v>41</v>
      </c>
      <c r="O201" s="88"/>
      <c r="P201" s="263">
        <f>O201*H201</f>
        <v>0</v>
      </c>
      <c r="Q201" s="263">
        <v>0</v>
      </c>
      <c r="R201" s="263">
        <f>Q201*H201</f>
        <v>0</v>
      </c>
      <c r="S201" s="263">
        <v>0</v>
      </c>
      <c r="T201" s="264">
        <f>S201*H201</f>
        <v>0</v>
      </c>
      <c r="AR201" s="265" t="s">
        <v>301</v>
      </c>
      <c r="AT201" s="265" t="s">
        <v>193</v>
      </c>
      <c r="AU201" s="265" t="s">
        <v>85</v>
      </c>
      <c r="AY201" s="17" t="s">
        <v>190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7" t="s">
        <v>83</v>
      </c>
      <c r="BK201" s="149">
        <f>ROUND(I201*H201,2)</f>
        <v>0</v>
      </c>
      <c r="BL201" s="17" t="s">
        <v>301</v>
      </c>
      <c r="BM201" s="265" t="s">
        <v>2214</v>
      </c>
    </row>
    <row r="202" spans="2:65" s="1" customFormat="1" ht="24" customHeight="1">
      <c r="B202" s="40"/>
      <c r="C202" s="254" t="s">
        <v>513</v>
      </c>
      <c r="D202" s="254" t="s">
        <v>193</v>
      </c>
      <c r="E202" s="255" t="s">
        <v>2215</v>
      </c>
      <c r="F202" s="256" t="s">
        <v>2216</v>
      </c>
      <c r="G202" s="257" t="s">
        <v>267</v>
      </c>
      <c r="H202" s="258">
        <v>6</v>
      </c>
      <c r="I202" s="259"/>
      <c r="J202" s="260">
        <f>ROUND(I202*H202,2)</f>
        <v>0</v>
      </c>
      <c r="K202" s="256" t="s">
        <v>1</v>
      </c>
      <c r="L202" s="42"/>
      <c r="M202" s="261" t="s">
        <v>1</v>
      </c>
      <c r="N202" s="262" t="s">
        <v>41</v>
      </c>
      <c r="O202" s="88"/>
      <c r="P202" s="263">
        <f>O202*H202</f>
        <v>0</v>
      </c>
      <c r="Q202" s="263">
        <v>0</v>
      </c>
      <c r="R202" s="263">
        <f>Q202*H202</f>
        <v>0</v>
      </c>
      <c r="S202" s="263">
        <v>0</v>
      </c>
      <c r="T202" s="264">
        <f>S202*H202</f>
        <v>0</v>
      </c>
      <c r="AR202" s="265" t="s">
        <v>301</v>
      </c>
      <c r="AT202" s="265" t="s">
        <v>193</v>
      </c>
      <c r="AU202" s="265" t="s">
        <v>85</v>
      </c>
      <c r="AY202" s="17" t="s">
        <v>190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83</v>
      </c>
      <c r="BK202" s="149">
        <f>ROUND(I202*H202,2)</f>
        <v>0</v>
      </c>
      <c r="BL202" s="17" t="s">
        <v>301</v>
      </c>
      <c r="BM202" s="265" t="s">
        <v>2217</v>
      </c>
    </row>
    <row r="203" spans="2:65" s="1" customFormat="1" ht="24" customHeight="1">
      <c r="B203" s="40"/>
      <c r="C203" s="254" t="s">
        <v>518</v>
      </c>
      <c r="D203" s="254" t="s">
        <v>193</v>
      </c>
      <c r="E203" s="255" t="s">
        <v>2218</v>
      </c>
      <c r="F203" s="256" t="s">
        <v>2219</v>
      </c>
      <c r="G203" s="257" t="s">
        <v>267</v>
      </c>
      <c r="H203" s="258">
        <v>1</v>
      </c>
      <c r="I203" s="259"/>
      <c r="J203" s="260">
        <f>ROUND(I203*H203,2)</f>
        <v>0</v>
      </c>
      <c r="K203" s="256" t="s">
        <v>1</v>
      </c>
      <c r="L203" s="42"/>
      <c r="M203" s="261" t="s">
        <v>1</v>
      </c>
      <c r="N203" s="262" t="s">
        <v>41</v>
      </c>
      <c r="O203" s="88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AR203" s="265" t="s">
        <v>301</v>
      </c>
      <c r="AT203" s="265" t="s">
        <v>193</v>
      </c>
      <c r="AU203" s="265" t="s">
        <v>85</v>
      </c>
      <c r="AY203" s="17" t="s">
        <v>190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83</v>
      </c>
      <c r="BK203" s="149">
        <f>ROUND(I203*H203,2)</f>
        <v>0</v>
      </c>
      <c r="BL203" s="17" t="s">
        <v>301</v>
      </c>
      <c r="BM203" s="265" t="s">
        <v>2220</v>
      </c>
    </row>
    <row r="204" spans="2:65" s="1" customFormat="1" ht="16.5" customHeight="1">
      <c r="B204" s="40"/>
      <c r="C204" s="254" t="s">
        <v>525</v>
      </c>
      <c r="D204" s="254" t="s">
        <v>193</v>
      </c>
      <c r="E204" s="255" t="s">
        <v>2221</v>
      </c>
      <c r="F204" s="256" t="s">
        <v>2222</v>
      </c>
      <c r="G204" s="257" t="s">
        <v>267</v>
      </c>
      <c r="H204" s="258">
        <v>2</v>
      </c>
      <c r="I204" s="259"/>
      <c r="J204" s="260">
        <f>ROUND(I204*H204,2)</f>
        <v>0</v>
      </c>
      <c r="K204" s="256" t="s">
        <v>1</v>
      </c>
      <c r="L204" s="42"/>
      <c r="M204" s="261" t="s">
        <v>1</v>
      </c>
      <c r="N204" s="262" t="s">
        <v>41</v>
      </c>
      <c r="O204" s="88"/>
      <c r="P204" s="263">
        <f>O204*H204</f>
        <v>0</v>
      </c>
      <c r="Q204" s="263">
        <v>0</v>
      </c>
      <c r="R204" s="263">
        <f>Q204*H204</f>
        <v>0</v>
      </c>
      <c r="S204" s="263">
        <v>0</v>
      </c>
      <c r="T204" s="264">
        <f>S204*H204</f>
        <v>0</v>
      </c>
      <c r="AR204" s="265" t="s">
        <v>301</v>
      </c>
      <c r="AT204" s="265" t="s">
        <v>193</v>
      </c>
      <c r="AU204" s="265" t="s">
        <v>85</v>
      </c>
      <c r="AY204" s="17" t="s">
        <v>190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7" t="s">
        <v>83</v>
      </c>
      <c r="BK204" s="149">
        <f>ROUND(I204*H204,2)</f>
        <v>0</v>
      </c>
      <c r="BL204" s="17" t="s">
        <v>301</v>
      </c>
      <c r="BM204" s="265" t="s">
        <v>2223</v>
      </c>
    </row>
    <row r="205" spans="2:65" s="1" customFormat="1" ht="16.5" customHeight="1">
      <c r="B205" s="40"/>
      <c r="C205" s="254" t="s">
        <v>531</v>
      </c>
      <c r="D205" s="254" t="s">
        <v>193</v>
      </c>
      <c r="E205" s="255" t="s">
        <v>2224</v>
      </c>
      <c r="F205" s="256" t="s">
        <v>2225</v>
      </c>
      <c r="G205" s="257" t="s">
        <v>267</v>
      </c>
      <c r="H205" s="258">
        <v>1</v>
      </c>
      <c r="I205" s="259"/>
      <c r="J205" s="260">
        <f>ROUND(I205*H205,2)</f>
        <v>0</v>
      </c>
      <c r="K205" s="256" t="s">
        <v>1</v>
      </c>
      <c r="L205" s="42"/>
      <c r="M205" s="261" t="s">
        <v>1</v>
      </c>
      <c r="N205" s="262" t="s">
        <v>41</v>
      </c>
      <c r="O205" s="88"/>
      <c r="P205" s="263">
        <f>O205*H205</f>
        <v>0</v>
      </c>
      <c r="Q205" s="263">
        <v>0</v>
      </c>
      <c r="R205" s="263">
        <f>Q205*H205</f>
        <v>0</v>
      </c>
      <c r="S205" s="263">
        <v>0</v>
      </c>
      <c r="T205" s="264">
        <f>S205*H205</f>
        <v>0</v>
      </c>
      <c r="AR205" s="265" t="s">
        <v>301</v>
      </c>
      <c r="AT205" s="265" t="s">
        <v>193</v>
      </c>
      <c r="AU205" s="265" t="s">
        <v>85</v>
      </c>
      <c r="AY205" s="17" t="s">
        <v>190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83</v>
      </c>
      <c r="BK205" s="149">
        <f>ROUND(I205*H205,2)</f>
        <v>0</v>
      </c>
      <c r="BL205" s="17" t="s">
        <v>301</v>
      </c>
      <c r="BM205" s="265" t="s">
        <v>2226</v>
      </c>
    </row>
    <row r="206" spans="2:65" s="1" customFormat="1" ht="16.5" customHeight="1">
      <c r="B206" s="40"/>
      <c r="C206" s="254" t="s">
        <v>536</v>
      </c>
      <c r="D206" s="254" t="s">
        <v>193</v>
      </c>
      <c r="E206" s="255" t="s">
        <v>2227</v>
      </c>
      <c r="F206" s="256" t="s">
        <v>2228</v>
      </c>
      <c r="G206" s="257" t="s">
        <v>267</v>
      </c>
      <c r="H206" s="258">
        <v>1</v>
      </c>
      <c r="I206" s="259"/>
      <c r="J206" s="260">
        <f>ROUND(I206*H206,2)</f>
        <v>0</v>
      </c>
      <c r="K206" s="256" t="s">
        <v>1</v>
      </c>
      <c r="L206" s="42"/>
      <c r="M206" s="261" t="s">
        <v>1</v>
      </c>
      <c r="N206" s="262" t="s">
        <v>41</v>
      </c>
      <c r="O206" s="88"/>
      <c r="P206" s="263">
        <f>O206*H206</f>
        <v>0</v>
      </c>
      <c r="Q206" s="263">
        <v>0.00012</v>
      </c>
      <c r="R206" s="263">
        <f>Q206*H206</f>
        <v>0.00012</v>
      </c>
      <c r="S206" s="263">
        <v>0</v>
      </c>
      <c r="T206" s="264">
        <f>S206*H206</f>
        <v>0</v>
      </c>
      <c r="AR206" s="265" t="s">
        <v>301</v>
      </c>
      <c r="AT206" s="265" t="s">
        <v>193</v>
      </c>
      <c r="AU206" s="265" t="s">
        <v>85</v>
      </c>
      <c r="AY206" s="17" t="s">
        <v>190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83</v>
      </c>
      <c r="BK206" s="149">
        <f>ROUND(I206*H206,2)</f>
        <v>0</v>
      </c>
      <c r="BL206" s="17" t="s">
        <v>301</v>
      </c>
      <c r="BM206" s="265" t="s">
        <v>2229</v>
      </c>
    </row>
    <row r="207" spans="2:65" s="1" customFormat="1" ht="16.5" customHeight="1">
      <c r="B207" s="40"/>
      <c r="C207" s="254" t="s">
        <v>540</v>
      </c>
      <c r="D207" s="254" t="s">
        <v>193</v>
      </c>
      <c r="E207" s="255" t="s">
        <v>2230</v>
      </c>
      <c r="F207" s="256" t="s">
        <v>2231</v>
      </c>
      <c r="G207" s="257" t="s">
        <v>267</v>
      </c>
      <c r="H207" s="258">
        <v>1</v>
      </c>
      <c r="I207" s="259"/>
      <c r="J207" s="260">
        <f>ROUND(I207*H207,2)</f>
        <v>0</v>
      </c>
      <c r="K207" s="256" t="s">
        <v>1</v>
      </c>
      <c r="L207" s="42"/>
      <c r="M207" s="261" t="s">
        <v>1</v>
      </c>
      <c r="N207" s="262" t="s">
        <v>41</v>
      </c>
      <c r="O207" s="88"/>
      <c r="P207" s="263">
        <f>O207*H207</f>
        <v>0</v>
      </c>
      <c r="Q207" s="263">
        <v>0</v>
      </c>
      <c r="R207" s="263">
        <f>Q207*H207</f>
        <v>0</v>
      </c>
      <c r="S207" s="263">
        <v>0</v>
      </c>
      <c r="T207" s="264">
        <f>S207*H207</f>
        <v>0</v>
      </c>
      <c r="AR207" s="265" t="s">
        <v>301</v>
      </c>
      <c r="AT207" s="265" t="s">
        <v>193</v>
      </c>
      <c r="AU207" s="265" t="s">
        <v>85</v>
      </c>
      <c r="AY207" s="17" t="s">
        <v>190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83</v>
      </c>
      <c r="BK207" s="149">
        <f>ROUND(I207*H207,2)</f>
        <v>0</v>
      </c>
      <c r="BL207" s="17" t="s">
        <v>301</v>
      </c>
      <c r="BM207" s="265" t="s">
        <v>2232</v>
      </c>
    </row>
    <row r="208" spans="2:65" s="1" customFormat="1" ht="16.5" customHeight="1">
      <c r="B208" s="40"/>
      <c r="C208" s="254" t="s">
        <v>732</v>
      </c>
      <c r="D208" s="254" t="s">
        <v>193</v>
      </c>
      <c r="E208" s="255" t="s">
        <v>2233</v>
      </c>
      <c r="F208" s="256" t="s">
        <v>2234</v>
      </c>
      <c r="G208" s="257" t="s">
        <v>267</v>
      </c>
      <c r="H208" s="258">
        <v>1</v>
      </c>
      <c r="I208" s="259"/>
      <c r="J208" s="260">
        <f>ROUND(I208*H208,2)</f>
        <v>0</v>
      </c>
      <c r="K208" s="256" t="s">
        <v>1</v>
      </c>
      <c r="L208" s="42"/>
      <c r="M208" s="261" t="s">
        <v>1</v>
      </c>
      <c r="N208" s="262" t="s">
        <v>41</v>
      </c>
      <c r="O208" s="88"/>
      <c r="P208" s="263">
        <f>O208*H208</f>
        <v>0</v>
      </c>
      <c r="Q208" s="263">
        <v>0</v>
      </c>
      <c r="R208" s="263">
        <f>Q208*H208</f>
        <v>0</v>
      </c>
      <c r="S208" s="263">
        <v>0</v>
      </c>
      <c r="T208" s="264">
        <f>S208*H208</f>
        <v>0</v>
      </c>
      <c r="AR208" s="265" t="s">
        <v>301</v>
      </c>
      <c r="AT208" s="265" t="s">
        <v>193</v>
      </c>
      <c r="AU208" s="265" t="s">
        <v>85</v>
      </c>
      <c r="AY208" s="17" t="s">
        <v>190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83</v>
      </c>
      <c r="BK208" s="149">
        <f>ROUND(I208*H208,2)</f>
        <v>0</v>
      </c>
      <c r="BL208" s="17" t="s">
        <v>301</v>
      </c>
      <c r="BM208" s="265" t="s">
        <v>2235</v>
      </c>
    </row>
    <row r="209" spans="2:65" s="1" customFormat="1" ht="16.5" customHeight="1">
      <c r="B209" s="40"/>
      <c r="C209" s="254" t="s">
        <v>736</v>
      </c>
      <c r="D209" s="254" t="s">
        <v>193</v>
      </c>
      <c r="E209" s="255" t="s">
        <v>2236</v>
      </c>
      <c r="F209" s="256" t="s">
        <v>2237</v>
      </c>
      <c r="G209" s="257" t="s">
        <v>267</v>
      </c>
      <c r="H209" s="258">
        <v>1</v>
      </c>
      <c r="I209" s="259"/>
      <c r="J209" s="260">
        <f>ROUND(I209*H209,2)</f>
        <v>0</v>
      </c>
      <c r="K209" s="256" t="s">
        <v>1</v>
      </c>
      <c r="L209" s="42"/>
      <c r="M209" s="261" t="s">
        <v>1</v>
      </c>
      <c r="N209" s="262" t="s">
        <v>41</v>
      </c>
      <c r="O209" s="88"/>
      <c r="P209" s="263">
        <f>O209*H209</f>
        <v>0</v>
      </c>
      <c r="Q209" s="263">
        <v>0.00036</v>
      </c>
      <c r="R209" s="263">
        <f>Q209*H209</f>
        <v>0.00036</v>
      </c>
      <c r="S209" s="263">
        <v>0</v>
      </c>
      <c r="T209" s="264">
        <f>S209*H209</f>
        <v>0</v>
      </c>
      <c r="AR209" s="265" t="s">
        <v>301</v>
      </c>
      <c r="AT209" s="265" t="s">
        <v>193</v>
      </c>
      <c r="AU209" s="265" t="s">
        <v>85</v>
      </c>
      <c r="AY209" s="17" t="s">
        <v>190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83</v>
      </c>
      <c r="BK209" s="149">
        <f>ROUND(I209*H209,2)</f>
        <v>0</v>
      </c>
      <c r="BL209" s="17" t="s">
        <v>301</v>
      </c>
      <c r="BM209" s="265" t="s">
        <v>2238</v>
      </c>
    </row>
    <row r="210" spans="2:65" s="1" customFormat="1" ht="24" customHeight="1">
      <c r="B210" s="40"/>
      <c r="C210" s="254" t="s">
        <v>740</v>
      </c>
      <c r="D210" s="254" t="s">
        <v>193</v>
      </c>
      <c r="E210" s="255" t="s">
        <v>2239</v>
      </c>
      <c r="F210" s="256" t="s">
        <v>2240</v>
      </c>
      <c r="G210" s="257" t="s">
        <v>267</v>
      </c>
      <c r="H210" s="258">
        <v>1</v>
      </c>
      <c r="I210" s="259"/>
      <c r="J210" s="260">
        <f>ROUND(I210*H210,2)</f>
        <v>0</v>
      </c>
      <c r="K210" s="256" t="s">
        <v>1</v>
      </c>
      <c r="L210" s="42"/>
      <c r="M210" s="261" t="s">
        <v>1</v>
      </c>
      <c r="N210" s="262" t="s">
        <v>41</v>
      </c>
      <c r="O210" s="88"/>
      <c r="P210" s="263">
        <f>O210*H210</f>
        <v>0</v>
      </c>
      <c r="Q210" s="263">
        <v>3E-05</v>
      </c>
      <c r="R210" s="263">
        <f>Q210*H210</f>
        <v>3E-05</v>
      </c>
      <c r="S210" s="263">
        <v>0</v>
      </c>
      <c r="T210" s="264">
        <f>S210*H210</f>
        <v>0</v>
      </c>
      <c r="AR210" s="265" t="s">
        <v>301</v>
      </c>
      <c r="AT210" s="265" t="s">
        <v>193</v>
      </c>
      <c r="AU210" s="265" t="s">
        <v>85</v>
      </c>
      <c r="AY210" s="17" t="s">
        <v>190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83</v>
      </c>
      <c r="BK210" s="149">
        <f>ROUND(I210*H210,2)</f>
        <v>0</v>
      </c>
      <c r="BL210" s="17" t="s">
        <v>301</v>
      </c>
      <c r="BM210" s="265" t="s">
        <v>2241</v>
      </c>
    </row>
    <row r="211" spans="2:65" s="1" customFormat="1" ht="16.5" customHeight="1">
      <c r="B211" s="40"/>
      <c r="C211" s="254" t="s">
        <v>968</v>
      </c>
      <c r="D211" s="254" t="s">
        <v>193</v>
      </c>
      <c r="E211" s="255" t="s">
        <v>2242</v>
      </c>
      <c r="F211" s="256" t="s">
        <v>2243</v>
      </c>
      <c r="G211" s="257" t="s">
        <v>267</v>
      </c>
      <c r="H211" s="258">
        <v>4</v>
      </c>
      <c r="I211" s="259"/>
      <c r="J211" s="260">
        <f>ROUND(I211*H211,2)</f>
        <v>0</v>
      </c>
      <c r="K211" s="256" t="s">
        <v>1</v>
      </c>
      <c r="L211" s="42"/>
      <c r="M211" s="261" t="s">
        <v>1</v>
      </c>
      <c r="N211" s="262" t="s">
        <v>41</v>
      </c>
      <c r="O211" s="88"/>
      <c r="P211" s="263">
        <f>O211*H211</f>
        <v>0</v>
      </c>
      <c r="Q211" s="263">
        <v>0.00021</v>
      </c>
      <c r="R211" s="263">
        <f>Q211*H211</f>
        <v>0.00084</v>
      </c>
      <c r="S211" s="263">
        <v>0</v>
      </c>
      <c r="T211" s="264">
        <f>S211*H211</f>
        <v>0</v>
      </c>
      <c r="AR211" s="265" t="s">
        <v>301</v>
      </c>
      <c r="AT211" s="265" t="s">
        <v>193</v>
      </c>
      <c r="AU211" s="265" t="s">
        <v>85</v>
      </c>
      <c r="AY211" s="17" t="s">
        <v>190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83</v>
      </c>
      <c r="BK211" s="149">
        <f>ROUND(I211*H211,2)</f>
        <v>0</v>
      </c>
      <c r="BL211" s="17" t="s">
        <v>301</v>
      </c>
      <c r="BM211" s="265" t="s">
        <v>2244</v>
      </c>
    </row>
    <row r="212" spans="2:65" s="1" customFormat="1" ht="16.5" customHeight="1">
      <c r="B212" s="40"/>
      <c r="C212" s="254" t="s">
        <v>972</v>
      </c>
      <c r="D212" s="254" t="s">
        <v>193</v>
      </c>
      <c r="E212" s="255" t="s">
        <v>2245</v>
      </c>
      <c r="F212" s="256" t="s">
        <v>2246</v>
      </c>
      <c r="G212" s="257" t="s">
        <v>267</v>
      </c>
      <c r="H212" s="258">
        <v>2</v>
      </c>
      <c r="I212" s="259"/>
      <c r="J212" s="260">
        <f>ROUND(I212*H212,2)</f>
        <v>0</v>
      </c>
      <c r="K212" s="256" t="s">
        <v>1</v>
      </c>
      <c r="L212" s="42"/>
      <c r="M212" s="261" t="s">
        <v>1</v>
      </c>
      <c r="N212" s="262" t="s">
        <v>41</v>
      </c>
      <c r="O212" s="88"/>
      <c r="P212" s="263">
        <f>O212*H212</f>
        <v>0</v>
      </c>
      <c r="Q212" s="263">
        <v>0.00034</v>
      </c>
      <c r="R212" s="263">
        <f>Q212*H212</f>
        <v>0.00068</v>
      </c>
      <c r="S212" s="263">
        <v>0</v>
      </c>
      <c r="T212" s="264">
        <f>S212*H212</f>
        <v>0</v>
      </c>
      <c r="AR212" s="265" t="s">
        <v>301</v>
      </c>
      <c r="AT212" s="265" t="s">
        <v>193</v>
      </c>
      <c r="AU212" s="265" t="s">
        <v>85</v>
      </c>
      <c r="AY212" s="17" t="s">
        <v>190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83</v>
      </c>
      <c r="BK212" s="149">
        <f>ROUND(I212*H212,2)</f>
        <v>0</v>
      </c>
      <c r="BL212" s="17" t="s">
        <v>301</v>
      </c>
      <c r="BM212" s="265" t="s">
        <v>2247</v>
      </c>
    </row>
    <row r="213" spans="2:65" s="1" customFormat="1" ht="16.5" customHeight="1">
      <c r="B213" s="40"/>
      <c r="C213" s="254" t="s">
        <v>976</v>
      </c>
      <c r="D213" s="254" t="s">
        <v>193</v>
      </c>
      <c r="E213" s="255" t="s">
        <v>2248</v>
      </c>
      <c r="F213" s="256" t="s">
        <v>2249</v>
      </c>
      <c r="G213" s="257" t="s">
        <v>267</v>
      </c>
      <c r="H213" s="258">
        <v>1</v>
      </c>
      <c r="I213" s="259"/>
      <c r="J213" s="260">
        <f>ROUND(I213*H213,2)</f>
        <v>0</v>
      </c>
      <c r="K213" s="256" t="s">
        <v>1</v>
      </c>
      <c r="L213" s="42"/>
      <c r="M213" s="261" t="s">
        <v>1</v>
      </c>
      <c r="N213" s="262" t="s">
        <v>41</v>
      </c>
      <c r="O213" s="88"/>
      <c r="P213" s="263">
        <f>O213*H213</f>
        <v>0</v>
      </c>
      <c r="Q213" s="263">
        <v>0.0007</v>
      </c>
      <c r="R213" s="263">
        <f>Q213*H213</f>
        <v>0.0007</v>
      </c>
      <c r="S213" s="263">
        <v>0</v>
      </c>
      <c r="T213" s="264">
        <f>S213*H213</f>
        <v>0</v>
      </c>
      <c r="AR213" s="265" t="s">
        <v>301</v>
      </c>
      <c r="AT213" s="265" t="s">
        <v>193</v>
      </c>
      <c r="AU213" s="265" t="s">
        <v>85</v>
      </c>
      <c r="AY213" s="17" t="s">
        <v>190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83</v>
      </c>
      <c r="BK213" s="149">
        <f>ROUND(I213*H213,2)</f>
        <v>0</v>
      </c>
      <c r="BL213" s="17" t="s">
        <v>301</v>
      </c>
      <c r="BM213" s="265" t="s">
        <v>2250</v>
      </c>
    </row>
    <row r="214" spans="2:65" s="1" customFormat="1" ht="24" customHeight="1">
      <c r="B214" s="40"/>
      <c r="C214" s="254" t="s">
        <v>980</v>
      </c>
      <c r="D214" s="254" t="s">
        <v>193</v>
      </c>
      <c r="E214" s="255" t="s">
        <v>2251</v>
      </c>
      <c r="F214" s="256" t="s">
        <v>2252</v>
      </c>
      <c r="G214" s="257" t="s">
        <v>267</v>
      </c>
      <c r="H214" s="258">
        <v>2</v>
      </c>
      <c r="I214" s="259"/>
      <c r="J214" s="260">
        <f>ROUND(I214*H214,2)</f>
        <v>0</v>
      </c>
      <c r="K214" s="256" t="s">
        <v>1</v>
      </c>
      <c r="L214" s="42"/>
      <c r="M214" s="261" t="s">
        <v>1</v>
      </c>
      <c r="N214" s="262" t="s">
        <v>41</v>
      </c>
      <c r="O214" s="88"/>
      <c r="P214" s="263">
        <f>O214*H214</f>
        <v>0</v>
      </c>
      <c r="Q214" s="263">
        <v>0.0008</v>
      </c>
      <c r="R214" s="263">
        <f>Q214*H214</f>
        <v>0.0016</v>
      </c>
      <c r="S214" s="263">
        <v>0</v>
      </c>
      <c r="T214" s="264">
        <f>S214*H214</f>
        <v>0</v>
      </c>
      <c r="AR214" s="265" t="s">
        <v>301</v>
      </c>
      <c r="AT214" s="265" t="s">
        <v>193</v>
      </c>
      <c r="AU214" s="265" t="s">
        <v>85</v>
      </c>
      <c r="AY214" s="17" t="s">
        <v>190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83</v>
      </c>
      <c r="BK214" s="149">
        <f>ROUND(I214*H214,2)</f>
        <v>0</v>
      </c>
      <c r="BL214" s="17" t="s">
        <v>301</v>
      </c>
      <c r="BM214" s="265" t="s">
        <v>2253</v>
      </c>
    </row>
    <row r="215" spans="2:65" s="1" customFormat="1" ht="24" customHeight="1">
      <c r="B215" s="40"/>
      <c r="C215" s="254" t="s">
        <v>984</v>
      </c>
      <c r="D215" s="254" t="s">
        <v>193</v>
      </c>
      <c r="E215" s="255" t="s">
        <v>2254</v>
      </c>
      <c r="F215" s="256" t="s">
        <v>2255</v>
      </c>
      <c r="G215" s="257" t="s">
        <v>2256</v>
      </c>
      <c r="H215" s="258">
        <v>2</v>
      </c>
      <c r="I215" s="259"/>
      <c r="J215" s="260">
        <f>ROUND(I215*H215,2)</f>
        <v>0</v>
      </c>
      <c r="K215" s="256" t="s">
        <v>1</v>
      </c>
      <c r="L215" s="42"/>
      <c r="M215" s="261" t="s">
        <v>1</v>
      </c>
      <c r="N215" s="262" t="s">
        <v>41</v>
      </c>
      <c r="O215" s="88"/>
      <c r="P215" s="263">
        <f>O215*H215</f>
        <v>0</v>
      </c>
      <c r="Q215" s="263">
        <v>0.01248</v>
      </c>
      <c r="R215" s="263">
        <f>Q215*H215</f>
        <v>0.02496</v>
      </c>
      <c r="S215" s="263">
        <v>0</v>
      </c>
      <c r="T215" s="264">
        <f>S215*H215</f>
        <v>0</v>
      </c>
      <c r="AR215" s="265" t="s">
        <v>301</v>
      </c>
      <c r="AT215" s="265" t="s">
        <v>193</v>
      </c>
      <c r="AU215" s="265" t="s">
        <v>85</v>
      </c>
      <c r="AY215" s="17" t="s">
        <v>190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83</v>
      </c>
      <c r="BK215" s="149">
        <f>ROUND(I215*H215,2)</f>
        <v>0</v>
      </c>
      <c r="BL215" s="17" t="s">
        <v>301</v>
      </c>
      <c r="BM215" s="265" t="s">
        <v>2257</v>
      </c>
    </row>
    <row r="216" spans="2:65" s="1" customFormat="1" ht="24" customHeight="1">
      <c r="B216" s="40"/>
      <c r="C216" s="254" t="s">
        <v>988</v>
      </c>
      <c r="D216" s="254" t="s">
        <v>193</v>
      </c>
      <c r="E216" s="255" t="s">
        <v>2258</v>
      </c>
      <c r="F216" s="256" t="s">
        <v>2259</v>
      </c>
      <c r="G216" s="257" t="s">
        <v>361</v>
      </c>
      <c r="H216" s="258">
        <v>155</v>
      </c>
      <c r="I216" s="259"/>
      <c r="J216" s="260">
        <f>ROUND(I216*H216,2)</f>
        <v>0</v>
      </c>
      <c r="K216" s="256" t="s">
        <v>1</v>
      </c>
      <c r="L216" s="42"/>
      <c r="M216" s="261" t="s">
        <v>1</v>
      </c>
      <c r="N216" s="262" t="s">
        <v>41</v>
      </c>
      <c r="O216" s="88"/>
      <c r="P216" s="263">
        <f>O216*H216</f>
        <v>0</v>
      </c>
      <c r="Q216" s="263">
        <v>0.00019</v>
      </c>
      <c r="R216" s="263">
        <f>Q216*H216</f>
        <v>0.02945</v>
      </c>
      <c r="S216" s="263">
        <v>0</v>
      </c>
      <c r="T216" s="264">
        <f>S216*H216</f>
        <v>0</v>
      </c>
      <c r="AR216" s="265" t="s">
        <v>301</v>
      </c>
      <c r="AT216" s="265" t="s">
        <v>193</v>
      </c>
      <c r="AU216" s="265" t="s">
        <v>85</v>
      </c>
      <c r="AY216" s="17" t="s">
        <v>190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83</v>
      </c>
      <c r="BK216" s="149">
        <f>ROUND(I216*H216,2)</f>
        <v>0</v>
      </c>
      <c r="BL216" s="17" t="s">
        <v>301</v>
      </c>
      <c r="BM216" s="265" t="s">
        <v>2260</v>
      </c>
    </row>
    <row r="217" spans="2:65" s="1" customFormat="1" ht="16.5" customHeight="1">
      <c r="B217" s="40"/>
      <c r="C217" s="254" t="s">
        <v>992</v>
      </c>
      <c r="D217" s="254" t="s">
        <v>193</v>
      </c>
      <c r="E217" s="255" t="s">
        <v>2261</v>
      </c>
      <c r="F217" s="256" t="s">
        <v>2262</v>
      </c>
      <c r="G217" s="257" t="s">
        <v>361</v>
      </c>
      <c r="H217" s="258">
        <v>155</v>
      </c>
      <c r="I217" s="259"/>
      <c r="J217" s="260">
        <f>ROUND(I217*H217,2)</f>
        <v>0</v>
      </c>
      <c r="K217" s="256" t="s">
        <v>1</v>
      </c>
      <c r="L217" s="42"/>
      <c r="M217" s="261" t="s">
        <v>1</v>
      </c>
      <c r="N217" s="262" t="s">
        <v>41</v>
      </c>
      <c r="O217" s="88"/>
      <c r="P217" s="263">
        <f>O217*H217</f>
        <v>0</v>
      </c>
      <c r="Q217" s="263">
        <v>1E-05</v>
      </c>
      <c r="R217" s="263">
        <f>Q217*H217</f>
        <v>0.0015500000000000002</v>
      </c>
      <c r="S217" s="263">
        <v>0</v>
      </c>
      <c r="T217" s="264">
        <f>S217*H217</f>
        <v>0</v>
      </c>
      <c r="AR217" s="265" t="s">
        <v>301</v>
      </c>
      <c r="AT217" s="265" t="s">
        <v>193</v>
      </c>
      <c r="AU217" s="265" t="s">
        <v>85</v>
      </c>
      <c r="AY217" s="17" t="s">
        <v>190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83</v>
      </c>
      <c r="BK217" s="149">
        <f>ROUND(I217*H217,2)</f>
        <v>0</v>
      </c>
      <c r="BL217" s="17" t="s">
        <v>301</v>
      </c>
      <c r="BM217" s="265" t="s">
        <v>2263</v>
      </c>
    </row>
    <row r="218" spans="2:65" s="1" customFormat="1" ht="24" customHeight="1">
      <c r="B218" s="40"/>
      <c r="C218" s="254" t="s">
        <v>996</v>
      </c>
      <c r="D218" s="254" t="s">
        <v>193</v>
      </c>
      <c r="E218" s="255" t="s">
        <v>2264</v>
      </c>
      <c r="F218" s="256" t="s">
        <v>2265</v>
      </c>
      <c r="G218" s="257" t="s">
        <v>296</v>
      </c>
      <c r="H218" s="258">
        <v>0.277</v>
      </c>
      <c r="I218" s="259"/>
      <c r="J218" s="260">
        <f>ROUND(I218*H218,2)</f>
        <v>0</v>
      </c>
      <c r="K218" s="256" t="s">
        <v>1</v>
      </c>
      <c r="L218" s="42"/>
      <c r="M218" s="261" t="s">
        <v>1</v>
      </c>
      <c r="N218" s="262" t="s">
        <v>41</v>
      </c>
      <c r="O218" s="88"/>
      <c r="P218" s="263">
        <f>O218*H218</f>
        <v>0</v>
      </c>
      <c r="Q218" s="263">
        <v>0</v>
      </c>
      <c r="R218" s="263">
        <f>Q218*H218</f>
        <v>0</v>
      </c>
      <c r="S218" s="263">
        <v>0</v>
      </c>
      <c r="T218" s="264">
        <f>S218*H218</f>
        <v>0</v>
      </c>
      <c r="AR218" s="265" t="s">
        <v>301</v>
      </c>
      <c r="AT218" s="265" t="s">
        <v>193</v>
      </c>
      <c r="AU218" s="265" t="s">
        <v>85</v>
      </c>
      <c r="AY218" s="17" t="s">
        <v>190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83</v>
      </c>
      <c r="BK218" s="149">
        <f>ROUND(I218*H218,2)</f>
        <v>0</v>
      </c>
      <c r="BL218" s="17" t="s">
        <v>301</v>
      </c>
      <c r="BM218" s="265" t="s">
        <v>2266</v>
      </c>
    </row>
    <row r="219" spans="2:63" s="11" customFormat="1" ht="22.8" customHeight="1">
      <c r="B219" s="238"/>
      <c r="C219" s="239"/>
      <c r="D219" s="240" t="s">
        <v>75</v>
      </c>
      <c r="E219" s="252" t="s">
        <v>2267</v>
      </c>
      <c r="F219" s="252" t="s">
        <v>2268</v>
      </c>
      <c r="G219" s="239"/>
      <c r="H219" s="239"/>
      <c r="I219" s="242"/>
      <c r="J219" s="253">
        <f>BK219</f>
        <v>0</v>
      </c>
      <c r="K219" s="239"/>
      <c r="L219" s="244"/>
      <c r="M219" s="245"/>
      <c r="N219" s="246"/>
      <c r="O219" s="246"/>
      <c r="P219" s="247">
        <f>SUM(P220:P245)</f>
        <v>0</v>
      </c>
      <c r="Q219" s="246"/>
      <c r="R219" s="247">
        <f>SUM(R220:R245)</f>
        <v>0.42006999999999994</v>
      </c>
      <c r="S219" s="246"/>
      <c r="T219" s="248">
        <f>SUM(T220:T245)</f>
        <v>0</v>
      </c>
      <c r="AR219" s="249" t="s">
        <v>85</v>
      </c>
      <c r="AT219" s="250" t="s">
        <v>75</v>
      </c>
      <c r="AU219" s="250" t="s">
        <v>83</v>
      </c>
      <c r="AY219" s="249" t="s">
        <v>190</v>
      </c>
      <c r="BK219" s="251">
        <f>SUM(BK220:BK245)</f>
        <v>0</v>
      </c>
    </row>
    <row r="220" spans="2:65" s="1" customFormat="1" ht="16.5" customHeight="1">
      <c r="B220" s="40"/>
      <c r="C220" s="254" t="s">
        <v>1000</v>
      </c>
      <c r="D220" s="254" t="s">
        <v>193</v>
      </c>
      <c r="E220" s="255" t="s">
        <v>2269</v>
      </c>
      <c r="F220" s="256" t="s">
        <v>2270</v>
      </c>
      <c r="G220" s="257" t="s">
        <v>2256</v>
      </c>
      <c r="H220" s="258">
        <v>5</v>
      </c>
      <c r="I220" s="259"/>
      <c r="J220" s="260">
        <f>ROUND(I220*H220,2)</f>
        <v>0</v>
      </c>
      <c r="K220" s="256" t="s">
        <v>1</v>
      </c>
      <c r="L220" s="42"/>
      <c r="M220" s="261" t="s">
        <v>1</v>
      </c>
      <c r="N220" s="262" t="s">
        <v>41</v>
      </c>
      <c r="O220" s="88"/>
      <c r="P220" s="263">
        <f>O220*H220</f>
        <v>0</v>
      </c>
      <c r="Q220" s="263">
        <v>0</v>
      </c>
      <c r="R220" s="263">
        <f>Q220*H220</f>
        <v>0</v>
      </c>
      <c r="S220" s="263">
        <v>0</v>
      </c>
      <c r="T220" s="264">
        <f>S220*H220</f>
        <v>0</v>
      </c>
      <c r="AR220" s="265" t="s">
        <v>301</v>
      </c>
      <c r="AT220" s="265" t="s">
        <v>193</v>
      </c>
      <c r="AU220" s="265" t="s">
        <v>85</v>
      </c>
      <c r="AY220" s="17" t="s">
        <v>190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83</v>
      </c>
      <c r="BK220" s="149">
        <f>ROUND(I220*H220,2)</f>
        <v>0</v>
      </c>
      <c r="BL220" s="17" t="s">
        <v>301</v>
      </c>
      <c r="BM220" s="265" t="s">
        <v>2271</v>
      </c>
    </row>
    <row r="221" spans="2:65" s="1" customFormat="1" ht="16.5" customHeight="1">
      <c r="B221" s="40"/>
      <c r="C221" s="254" t="s">
        <v>1004</v>
      </c>
      <c r="D221" s="254" t="s">
        <v>193</v>
      </c>
      <c r="E221" s="255" t="s">
        <v>2272</v>
      </c>
      <c r="F221" s="256" t="s">
        <v>2273</v>
      </c>
      <c r="G221" s="257" t="s">
        <v>2256</v>
      </c>
      <c r="H221" s="258">
        <v>1</v>
      </c>
      <c r="I221" s="259"/>
      <c r="J221" s="260">
        <f>ROUND(I221*H221,2)</f>
        <v>0</v>
      </c>
      <c r="K221" s="256" t="s">
        <v>1</v>
      </c>
      <c r="L221" s="42"/>
      <c r="M221" s="261" t="s">
        <v>1</v>
      </c>
      <c r="N221" s="262" t="s">
        <v>41</v>
      </c>
      <c r="O221" s="88"/>
      <c r="P221" s="263">
        <f>O221*H221</f>
        <v>0</v>
      </c>
      <c r="Q221" s="263">
        <v>0.00322</v>
      </c>
      <c r="R221" s="263">
        <f>Q221*H221</f>
        <v>0.00322</v>
      </c>
      <c r="S221" s="263">
        <v>0</v>
      </c>
      <c r="T221" s="264">
        <f>S221*H221</f>
        <v>0</v>
      </c>
      <c r="AR221" s="265" t="s">
        <v>301</v>
      </c>
      <c r="AT221" s="265" t="s">
        <v>193</v>
      </c>
      <c r="AU221" s="265" t="s">
        <v>85</v>
      </c>
      <c r="AY221" s="17" t="s">
        <v>190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83</v>
      </c>
      <c r="BK221" s="149">
        <f>ROUND(I221*H221,2)</f>
        <v>0</v>
      </c>
      <c r="BL221" s="17" t="s">
        <v>301</v>
      </c>
      <c r="BM221" s="265" t="s">
        <v>2274</v>
      </c>
    </row>
    <row r="222" spans="2:65" s="1" customFormat="1" ht="24" customHeight="1">
      <c r="B222" s="40"/>
      <c r="C222" s="254" t="s">
        <v>1008</v>
      </c>
      <c r="D222" s="254" t="s">
        <v>193</v>
      </c>
      <c r="E222" s="255" t="s">
        <v>2275</v>
      </c>
      <c r="F222" s="256" t="s">
        <v>2276</v>
      </c>
      <c r="G222" s="257" t="s">
        <v>2256</v>
      </c>
      <c r="H222" s="258">
        <v>4</v>
      </c>
      <c r="I222" s="259"/>
      <c r="J222" s="260">
        <f>ROUND(I222*H222,2)</f>
        <v>0</v>
      </c>
      <c r="K222" s="256" t="s">
        <v>1</v>
      </c>
      <c r="L222" s="42"/>
      <c r="M222" s="261" t="s">
        <v>1</v>
      </c>
      <c r="N222" s="262" t="s">
        <v>41</v>
      </c>
      <c r="O222" s="88"/>
      <c r="P222" s="263">
        <f>O222*H222</f>
        <v>0</v>
      </c>
      <c r="Q222" s="263">
        <v>0.01692</v>
      </c>
      <c r="R222" s="263">
        <f>Q222*H222</f>
        <v>0.06768</v>
      </c>
      <c r="S222" s="263">
        <v>0</v>
      </c>
      <c r="T222" s="264">
        <f>S222*H222</f>
        <v>0</v>
      </c>
      <c r="AR222" s="265" t="s">
        <v>301</v>
      </c>
      <c r="AT222" s="265" t="s">
        <v>193</v>
      </c>
      <c r="AU222" s="265" t="s">
        <v>85</v>
      </c>
      <c r="AY222" s="17" t="s">
        <v>190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7" t="s">
        <v>83</v>
      </c>
      <c r="BK222" s="149">
        <f>ROUND(I222*H222,2)</f>
        <v>0</v>
      </c>
      <c r="BL222" s="17" t="s">
        <v>301</v>
      </c>
      <c r="BM222" s="265" t="s">
        <v>2277</v>
      </c>
    </row>
    <row r="223" spans="2:65" s="1" customFormat="1" ht="16.5" customHeight="1">
      <c r="B223" s="40"/>
      <c r="C223" s="254" t="s">
        <v>1012</v>
      </c>
      <c r="D223" s="254" t="s">
        <v>193</v>
      </c>
      <c r="E223" s="255" t="s">
        <v>2278</v>
      </c>
      <c r="F223" s="256" t="s">
        <v>2279</v>
      </c>
      <c r="G223" s="257" t="s">
        <v>267</v>
      </c>
      <c r="H223" s="258">
        <v>1</v>
      </c>
      <c r="I223" s="259"/>
      <c r="J223" s="260">
        <f>ROUND(I223*H223,2)</f>
        <v>0</v>
      </c>
      <c r="K223" s="256" t="s">
        <v>1</v>
      </c>
      <c r="L223" s="42"/>
      <c r="M223" s="261" t="s">
        <v>1</v>
      </c>
      <c r="N223" s="262" t="s">
        <v>41</v>
      </c>
      <c r="O223" s="88"/>
      <c r="P223" s="263">
        <f>O223*H223</f>
        <v>0</v>
      </c>
      <c r="Q223" s="263">
        <v>0.00242</v>
      </c>
      <c r="R223" s="263">
        <f>Q223*H223</f>
        <v>0.00242</v>
      </c>
      <c r="S223" s="263">
        <v>0</v>
      </c>
      <c r="T223" s="264">
        <f>S223*H223</f>
        <v>0</v>
      </c>
      <c r="AR223" s="265" t="s">
        <v>301</v>
      </c>
      <c r="AT223" s="265" t="s">
        <v>193</v>
      </c>
      <c r="AU223" s="265" t="s">
        <v>85</v>
      </c>
      <c r="AY223" s="17" t="s">
        <v>190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83</v>
      </c>
      <c r="BK223" s="149">
        <f>ROUND(I223*H223,2)</f>
        <v>0</v>
      </c>
      <c r="BL223" s="17" t="s">
        <v>301</v>
      </c>
      <c r="BM223" s="265" t="s">
        <v>2280</v>
      </c>
    </row>
    <row r="224" spans="2:65" s="1" customFormat="1" ht="24" customHeight="1">
      <c r="B224" s="40"/>
      <c r="C224" s="299" t="s">
        <v>1016</v>
      </c>
      <c r="D224" s="299" t="s">
        <v>206</v>
      </c>
      <c r="E224" s="300" t="s">
        <v>2281</v>
      </c>
      <c r="F224" s="301" t="s">
        <v>2282</v>
      </c>
      <c r="G224" s="302" t="s">
        <v>267</v>
      </c>
      <c r="H224" s="303">
        <v>1</v>
      </c>
      <c r="I224" s="304"/>
      <c r="J224" s="305">
        <f>ROUND(I224*H224,2)</f>
        <v>0</v>
      </c>
      <c r="K224" s="301" t="s">
        <v>1</v>
      </c>
      <c r="L224" s="306"/>
      <c r="M224" s="307" t="s">
        <v>1</v>
      </c>
      <c r="N224" s="308" t="s">
        <v>41</v>
      </c>
      <c r="O224" s="88"/>
      <c r="P224" s="263">
        <f>O224*H224</f>
        <v>0</v>
      </c>
      <c r="Q224" s="263">
        <v>0.016</v>
      </c>
      <c r="R224" s="263">
        <f>Q224*H224</f>
        <v>0.016</v>
      </c>
      <c r="S224" s="263">
        <v>0</v>
      </c>
      <c r="T224" s="264">
        <f>S224*H224</f>
        <v>0</v>
      </c>
      <c r="AR224" s="265" t="s">
        <v>362</v>
      </c>
      <c r="AT224" s="265" t="s">
        <v>206</v>
      </c>
      <c r="AU224" s="265" t="s">
        <v>85</v>
      </c>
      <c r="AY224" s="17" t="s">
        <v>190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83</v>
      </c>
      <c r="BK224" s="149">
        <f>ROUND(I224*H224,2)</f>
        <v>0</v>
      </c>
      <c r="BL224" s="17" t="s">
        <v>301</v>
      </c>
      <c r="BM224" s="265" t="s">
        <v>2283</v>
      </c>
    </row>
    <row r="225" spans="2:65" s="1" customFormat="1" ht="24" customHeight="1">
      <c r="B225" s="40"/>
      <c r="C225" s="254" t="s">
        <v>1020</v>
      </c>
      <c r="D225" s="254" t="s">
        <v>193</v>
      </c>
      <c r="E225" s="255" t="s">
        <v>2284</v>
      </c>
      <c r="F225" s="256" t="s">
        <v>2285</v>
      </c>
      <c r="G225" s="257" t="s">
        <v>2256</v>
      </c>
      <c r="H225" s="258">
        <v>2</v>
      </c>
      <c r="I225" s="259"/>
      <c r="J225" s="260">
        <f>ROUND(I225*H225,2)</f>
        <v>0</v>
      </c>
      <c r="K225" s="256" t="s">
        <v>1</v>
      </c>
      <c r="L225" s="42"/>
      <c r="M225" s="261" t="s">
        <v>1</v>
      </c>
      <c r="N225" s="262" t="s">
        <v>41</v>
      </c>
      <c r="O225" s="88"/>
      <c r="P225" s="263">
        <f>O225*H225</f>
        <v>0</v>
      </c>
      <c r="Q225" s="263">
        <v>0.01808</v>
      </c>
      <c r="R225" s="263">
        <f>Q225*H225</f>
        <v>0.03616</v>
      </c>
      <c r="S225" s="263">
        <v>0</v>
      </c>
      <c r="T225" s="264">
        <f>S225*H225</f>
        <v>0</v>
      </c>
      <c r="AR225" s="265" t="s">
        <v>301</v>
      </c>
      <c r="AT225" s="265" t="s">
        <v>193</v>
      </c>
      <c r="AU225" s="265" t="s">
        <v>85</v>
      </c>
      <c r="AY225" s="17" t="s">
        <v>190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7" t="s">
        <v>83</v>
      </c>
      <c r="BK225" s="149">
        <f>ROUND(I225*H225,2)</f>
        <v>0</v>
      </c>
      <c r="BL225" s="17" t="s">
        <v>301</v>
      </c>
      <c r="BM225" s="265" t="s">
        <v>2286</v>
      </c>
    </row>
    <row r="226" spans="2:65" s="1" customFormat="1" ht="16.5" customHeight="1">
      <c r="B226" s="40"/>
      <c r="C226" s="254" t="s">
        <v>1024</v>
      </c>
      <c r="D226" s="254" t="s">
        <v>193</v>
      </c>
      <c r="E226" s="255" t="s">
        <v>2287</v>
      </c>
      <c r="F226" s="256" t="s">
        <v>2288</v>
      </c>
      <c r="G226" s="257" t="s">
        <v>267</v>
      </c>
      <c r="H226" s="258">
        <v>1</v>
      </c>
      <c r="I226" s="259"/>
      <c r="J226" s="260">
        <f>ROUND(I226*H226,2)</f>
        <v>0</v>
      </c>
      <c r="K226" s="256" t="s">
        <v>1</v>
      </c>
      <c r="L226" s="42"/>
      <c r="M226" s="261" t="s">
        <v>1</v>
      </c>
      <c r="N226" s="262" t="s">
        <v>41</v>
      </c>
      <c r="O226" s="88"/>
      <c r="P226" s="263">
        <f>O226*H226</f>
        <v>0</v>
      </c>
      <c r="Q226" s="263">
        <v>0</v>
      </c>
      <c r="R226" s="263">
        <f>Q226*H226</f>
        <v>0</v>
      </c>
      <c r="S226" s="263">
        <v>0</v>
      </c>
      <c r="T226" s="264">
        <f>S226*H226</f>
        <v>0</v>
      </c>
      <c r="AR226" s="265" t="s">
        <v>301</v>
      </c>
      <c r="AT226" s="265" t="s">
        <v>193</v>
      </c>
      <c r="AU226" s="265" t="s">
        <v>85</v>
      </c>
      <c r="AY226" s="17" t="s">
        <v>190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83</v>
      </c>
      <c r="BK226" s="149">
        <f>ROUND(I226*H226,2)</f>
        <v>0</v>
      </c>
      <c r="BL226" s="17" t="s">
        <v>301</v>
      </c>
      <c r="BM226" s="265" t="s">
        <v>2289</v>
      </c>
    </row>
    <row r="227" spans="2:65" s="1" customFormat="1" ht="16.5" customHeight="1">
      <c r="B227" s="40"/>
      <c r="C227" s="254" t="s">
        <v>1028</v>
      </c>
      <c r="D227" s="254" t="s">
        <v>193</v>
      </c>
      <c r="E227" s="255" t="s">
        <v>2290</v>
      </c>
      <c r="F227" s="256" t="s">
        <v>2291</v>
      </c>
      <c r="G227" s="257" t="s">
        <v>2256</v>
      </c>
      <c r="H227" s="258">
        <v>1</v>
      </c>
      <c r="I227" s="259"/>
      <c r="J227" s="260">
        <f>ROUND(I227*H227,2)</f>
        <v>0</v>
      </c>
      <c r="K227" s="256" t="s">
        <v>1</v>
      </c>
      <c r="L227" s="42"/>
      <c r="M227" s="261" t="s">
        <v>1</v>
      </c>
      <c r="N227" s="262" t="s">
        <v>41</v>
      </c>
      <c r="O227" s="88"/>
      <c r="P227" s="263">
        <f>O227*H227</f>
        <v>0</v>
      </c>
      <c r="Q227" s="263">
        <v>0</v>
      </c>
      <c r="R227" s="263">
        <f>Q227*H227</f>
        <v>0</v>
      </c>
      <c r="S227" s="263">
        <v>0</v>
      </c>
      <c r="T227" s="264">
        <f>S227*H227</f>
        <v>0</v>
      </c>
      <c r="AR227" s="265" t="s">
        <v>301</v>
      </c>
      <c r="AT227" s="265" t="s">
        <v>193</v>
      </c>
      <c r="AU227" s="265" t="s">
        <v>85</v>
      </c>
      <c r="AY227" s="17" t="s">
        <v>190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83</v>
      </c>
      <c r="BK227" s="149">
        <f>ROUND(I227*H227,2)</f>
        <v>0</v>
      </c>
      <c r="BL227" s="17" t="s">
        <v>301</v>
      </c>
      <c r="BM227" s="265" t="s">
        <v>2292</v>
      </c>
    </row>
    <row r="228" spans="2:65" s="1" customFormat="1" ht="16.5" customHeight="1">
      <c r="B228" s="40"/>
      <c r="C228" s="254" t="s">
        <v>1032</v>
      </c>
      <c r="D228" s="254" t="s">
        <v>193</v>
      </c>
      <c r="E228" s="255" t="s">
        <v>2293</v>
      </c>
      <c r="F228" s="256" t="s">
        <v>2294</v>
      </c>
      <c r="G228" s="257" t="s">
        <v>2256</v>
      </c>
      <c r="H228" s="258">
        <v>6</v>
      </c>
      <c r="I228" s="259"/>
      <c r="J228" s="260">
        <f>ROUND(I228*H228,2)</f>
        <v>0</v>
      </c>
      <c r="K228" s="256" t="s">
        <v>1</v>
      </c>
      <c r="L228" s="42"/>
      <c r="M228" s="261" t="s">
        <v>1</v>
      </c>
      <c r="N228" s="262" t="s">
        <v>41</v>
      </c>
      <c r="O228" s="88"/>
      <c r="P228" s="263">
        <f>O228*H228</f>
        <v>0</v>
      </c>
      <c r="Q228" s="263">
        <v>0</v>
      </c>
      <c r="R228" s="263">
        <f>Q228*H228</f>
        <v>0</v>
      </c>
      <c r="S228" s="263">
        <v>0</v>
      </c>
      <c r="T228" s="264">
        <f>S228*H228</f>
        <v>0</v>
      </c>
      <c r="AR228" s="265" t="s">
        <v>301</v>
      </c>
      <c r="AT228" s="265" t="s">
        <v>193</v>
      </c>
      <c r="AU228" s="265" t="s">
        <v>85</v>
      </c>
      <c r="AY228" s="17" t="s">
        <v>190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83</v>
      </c>
      <c r="BK228" s="149">
        <f>ROUND(I228*H228,2)</f>
        <v>0</v>
      </c>
      <c r="BL228" s="17" t="s">
        <v>301</v>
      </c>
      <c r="BM228" s="265" t="s">
        <v>2295</v>
      </c>
    </row>
    <row r="229" spans="2:65" s="1" customFormat="1" ht="24" customHeight="1">
      <c r="B229" s="40"/>
      <c r="C229" s="254" t="s">
        <v>1036</v>
      </c>
      <c r="D229" s="254" t="s">
        <v>193</v>
      </c>
      <c r="E229" s="255" t="s">
        <v>2296</v>
      </c>
      <c r="F229" s="256" t="s">
        <v>2297</v>
      </c>
      <c r="G229" s="257" t="s">
        <v>2256</v>
      </c>
      <c r="H229" s="258">
        <v>5</v>
      </c>
      <c r="I229" s="259"/>
      <c r="J229" s="260">
        <f>ROUND(I229*H229,2)</f>
        <v>0</v>
      </c>
      <c r="K229" s="256" t="s">
        <v>1</v>
      </c>
      <c r="L229" s="42"/>
      <c r="M229" s="261" t="s">
        <v>1</v>
      </c>
      <c r="N229" s="262" t="s">
        <v>41</v>
      </c>
      <c r="O229" s="88"/>
      <c r="P229" s="263">
        <f>O229*H229</f>
        <v>0</v>
      </c>
      <c r="Q229" s="263">
        <v>0.02869</v>
      </c>
      <c r="R229" s="263">
        <f>Q229*H229</f>
        <v>0.14345</v>
      </c>
      <c r="S229" s="263">
        <v>0</v>
      </c>
      <c r="T229" s="264">
        <f>S229*H229</f>
        <v>0</v>
      </c>
      <c r="AR229" s="265" t="s">
        <v>301</v>
      </c>
      <c r="AT229" s="265" t="s">
        <v>193</v>
      </c>
      <c r="AU229" s="265" t="s">
        <v>85</v>
      </c>
      <c r="AY229" s="17" t="s">
        <v>190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7" t="s">
        <v>83</v>
      </c>
      <c r="BK229" s="149">
        <f>ROUND(I229*H229,2)</f>
        <v>0</v>
      </c>
      <c r="BL229" s="17" t="s">
        <v>301</v>
      </c>
      <c r="BM229" s="265" t="s">
        <v>2298</v>
      </c>
    </row>
    <row r="230" spans="2:65" s="1" customFormat="1" ht="24" customHeight="1">
      <c r="B230" s="40"/>
      <c r="C230" s="254" t="s">
        <v>1040</v>
      </c>
      <c r="D230" s="254" t="s">
        <v>193</v>
      </c>
      <c r="E230" s="255" t="s">
        <v>2299</v>
      </c>
      <c r="F230" s="256" t="s">
        <v>2300</v>
      </c>
      <c r="G230" s="257" t="s">
        <v>2256</v>
      </c>
      <c r="H230" s="258">
        <v>1</v>
      </c>
      <c r="I230" s="259"/>
      <c r="J230" s="260">
        <f>ROUND(I230*H230,2)</f>
        <v>0</v>
      </c>
      <c r="K230" s="256" t="s">
        <v>1</v>
      </c>
      <c r="L230" s="42"/>
      <c r="M230" s="261" t="s">
        <v>1</v>
      </c>
      <c r="N230" s="262" t="s">
        <v>41</v>
      </c>
      <c r="O230" s="88"/>
      <c r="P230" s="263">
        <f>O230*H230</f>
        <v>0</v>
      </c>
      <c r="Q230" s="263">
        <v>0.01879</v>
      </c>
      <c r="R230" s="263">
        <f>Q230*H230</f>
        <v>0.01879</v>
      </c>
      <c r="S230" s="263">
        <v>0</v>
      </c>
      <c r="T230" s="264">
        <f>S230*H230</f>
        <v>0</v>
      </c>
      <c r="AR230" s="265" t="s">
        <v>301</v>
      </c>
      <c r="AT230" s="265" t="s">
        <v>193</v>
      </c>
      <c r="AU230" s="265" t="s">
        <v>85</v>
      </c>
      <c r="AY230" s="17" t="s">
        <v>190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83</v>
      </c>
      <c r="BK230" s="149">
        <f>ROUND(I230*H230,2)</f>
        <v>0</v>
      </c>
      <c r="BL230" s="17" t="s">
        <v>301</v>
      </c>
      <c r="BM230" s="265" t="s">
        <v>2301</v>
      </c>
    </row>
    <row r="231" spans="2:65" s="1" customFormat="1" ht="24" customHeight="1">
      <c r="B231" s="40"/>
      <c r="C231" s="254" t="s">
        <v>1044</v>
      </c>
      <c r="D231" s="254" t="s">
        <v>193</v>
      </c>
      <c r="E231" s="255" t="s">
        <v>2302</v>
      </c>
      <c r="F231" s="256" t="s">
        <v>2303</v>
      </c>
      <c r="G231" s="257" t="s">
        <v>2256</v>
      </c>
      <c r="H231" s="258">
        <v>2</v>
      </c>
      <c r="I231" s="259"/>
      <c r="J231" s="260">
        <f>ROUND(I231*H231,2)</f>
        <v>0</v>
      </c>
      <c r="K231" s="256" t="s">
        <v>1</v>
      </c>
      <c r="L231" s="42"/>
      <c r="M231" s="261" t="s">
        <v>1</v>
      </c>
      <c r="N231" s="262" t="s">
        <v>41</v>
      </c>
      <c r="O231" s="88"/>
      <c r="P231" s="263">
        <f>O231*H231</f>
        <v>0</v>
      </c>
      <c r="Q231" s="263">
        <v>0</v>
      </c>
      <c r="R231" s="263">
        <f>Q231*H231</f>
        <v>0</v>
      </c>
      <c r="S231" s="263">
        <v>0</v>
      </c>
      <c r="T231" s="264">
        <f>S231*H231</f>
        <v>0</v>
      </c>
      <c r="AR231" s="265" t="s">
        <v>301</v>
      </c>
      <c r="AT231" s="265" t="s">
        <v>193</v>
      </c>
      <c r="AU231" s="265" t="s">
        <v>85</v>
      </c>
      <c r="AY231" s="17" t="s">
        <v>190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83</v>
      </c>
      <c r="BK231" s="149">
        <f>ROUND(I231*H231,2)</f>
        <v>0</v>
      </c>
      <c r="BL231" s="17" t="s">
        <v>301</v>
      </c>
      <c r="BM231" s="265" t="s">
        <v>2304</v>
      </c>
    </row>
    <row r="232" spans="2:65" s="1" customFormat="1" ht="24" customHeight="1">
      <c r="B232" s="40"/>
      <c r="C232" s="254" t="s">
        <v>1048</v>
      </c>
      <c r="D232" s="254" t="s">
        <v>193</v>
      </c>
      <c r="E232" s="255" t="s">
        <v>2305</v>
      </c>
      <c r="F232" s="256" t="s">
        <v>2306</v>
      </c>
      <c r="G232" s="257" t="s">
        <v>2256</v>
      </c>
      <c r="H232" s="258">
        <v>2</v>
      </c>
      <c r="I232" s="259"/>
      <c r="J232" s="260">
        <f>ROUND(I232*H232,2)</f>
        <v>0</v>
      </c>
      <c r="K232" s="256" t="s">
        <v>1</v>
      </c>
      <c r="L232" s="42"/>
      <c r="M232" s="261" t="s">
        <v>1</v>
      </c>
      <c r="N232" s="262" t="s">
        <v>41</v>
      </c>
      <c r="O232" s="88"/>
      <c r="P232" s="263">
        <f>O232*H232</f>
        <v>0</v>
      </c>
      <c r="Q232" s="263">
        <v>0.00494</v>
      </c>
      <c r="R232" s="263">
        <f>Q232*H232</f>
        <v>0.00988</v>
      </c>
      <c r="S232" s="263">
        <v>0</v>
      </c>
      <c r="T232" s="264">
        <f>S232*H232</f>
        <v>0</v>
      </c>
      <c r="AR232" s="265" t="s">
        <v>301</v>
      </c>
      <c r="AT232" s="265" t="s">
        <v>193</v>
      </c>
      <c r="AU232" s="265" t="s">
        <v>85</v>
      </c>
      <c r="AY232" s="17" t="s">
        <v>190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83</v>
      </c>
      <c r="BK232" s="149">
        <f>ROUND(I232*H232,2)</f>
        <v>0</v>
      </c>
      <c r="BL232" s="17" t="s">
        <v>301</v>
      </c>
      <c r="BM232" s="265" t="s">
        <v>2307</v>
      </c>
    </row>
    <row r="233" spans="2:65" s="1" customFormat="1" ht="24" customHeight="1">
      <c r="B233" s="40"/>
      <c r="C233" s="254" t="s">
        <v>1052</v>
      </c>
      <c r="D233" s="254" t="s">
        <v>193</v>
      </c>
      <c r="E233" s="255" t="s">
        <v>2308</v>
      </c>
      <c r="F233" s="256" t="s">
        <v>2309</v>
      </c>
      <c r="G233" s="257" t="s">
        <v>2256</v>
      </c>
      <c r="H233" s="258">
        <v>1</v>
      </c>
      <c r="I233" s="259"/>
      <c r="J233" s="260">
        <f>ROUND(I233*H233,2)</f>
        <v>0</v>
      </c>
      <c r="K233" s="256" t="s">
        <v>1</v>
      </c>
      <c r="L233" s="42"/>
      <c r="M233" s="261" t="s">
        <v>1</v>
      </c>
      <c r="N233" s="262" t="s">
        <v>41</v>
      </c>
      <c r="O233" s="88"/>
      <c r="P233" s="263">
        <f>O233*H233</f>
        <v>0</v>
      </c>
      <c r="Q233" s="263">
        <v>0.00984</v>
      </c>
      <c r="R233" s="263">
        <f>Q233*H233</f>
        <v>0.00984</v>
      </c>
      <c r="S233" s="263">
        <v>0</v>
      </c>
      <c r="T233" s="264">
        <f>S233*H233</f>
        <v>0</v>
      </c>
      <c r="AR233" s="265" t="s">
        <v>301</v>
      </c>
      <c r="AT233" s="265" t="s">
        <v>193</v>
      </c>
      <c r="AU233" s="265" t="s">
        <v>85</v>
      </c>
      <c r="AY233" s="17" t="s">
        <v>190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83</v>
      </c>
      <c r="BK233" s="149">
        <f>ROUND(I233*H233,2)</f>
        <v>0</v>
      </c>
      <c r="BL233" s="17" t="s">
        <v>301</v>
      </c>
      <c r="BM233" s="265" t="s">
        <v>2310</v>
      </c>
    </row>
    <row r="234" spans="2:65" s="1" customFormat="1" ht="16.5" customHeight="1">
      <c r="B234" s="40"/>
      <c r="C234" s="254" t="s">
        <v>1056</v>
      </c>
      <c r="D234" s="254" t="s">
        <v>193</v>
      </c>
      <c r="E234" s="255" t="s">
        <v>2311</v>
      </c>
      <c r="F234" s="256" t="s">
        <v>2312</v>
      </c>
      <c r="G234" s="257" t="s">
        <v>2256</v>
      </c>
      <c r="H234" s="258">
        <v>1</v>
      </c>
      <c r="I234" s="259"/>
      <c r="J234" s="260">
        <f>ROUND(I234*H234,2)</f>
        <v>0</v>
      </c>
      <c r="K234" s="256" t="s">
        <v>1</v>
      </c>
      <c r="L234" s="42"/>
      <c r="M234" s="261" t="s">
        <v>1</v>
      </c>
      <c r="N234" s="262" t="s">
        <v>41</v>
      </c>
      <c r="O234" s="88"/>
      <c r="P234" s="263">
        <f>O234*H234</f>
        <v>0</v>
      </c>
      <c r="Q234" s="263">
        <v>0</v>
      </c>
      <c r="R234" s="263">
        <f>Q234*H234</f>
        <v>0</v>
      </c>
      <c r="S234" s="263">
        <v>0</v>
      </c>
      <c r="T234" s="264">
        <f>S234*H234</f>
        <v>0</v>
      </c>
      <c r="AR234" s="265" t="s">
        <v>301</v>
      </c>
      <c r="AT234" s="265" t="s">
        <v>193</v>
      </c>
      <c r="AU234" s="265" t="s">
        <v>85</v>
      </c>
      <c r="AY234" s="17" t="s">
        <v>190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83</v>
      </c>
      <c r="BK234" s="149">
        <f>ROUND(I234*H234,2)</f>
        <v>0</v>
      </c>
      <c r="BL234" s="17" t="s">
        <v>301</v>
      </c>
      <c r="BM234" s="265" t="s">
        <v>2313</v>
      </c>
    </row>
    <row r="235" spans="2:65" s="1" customFormat="1" ht="24" customHeight="1">
      <c r="B235" s="40"/>
      <c r="C235" s="254" t="s">
        <v>1062</v>
      </c>
      <c r="D235" s="254" t="s">
        <v>193</v>
      </c>
      <c r="E235" s="255" t="s">
        <v>2314</v>
      </c>
      <c r="F235" s="256" t="s">
        <v>2315</v>
      </c>
      <c r="G235" s="257" t="s">
        <v>2256</v>
      </c>
      <c r="H235" s="258">
        <v>1</v>
      </c>
      <c r="I235" s="259"/>
      <c r="J235" s="260">
        <f>ROUND(I235*H235,2)</f>
        <v>0</v>
      </c>
      <c r="K235" s="256" t="s">
        <v>1</v>
      </c>
      <c r="L235" s="42"/>
      <c r="M235" s="261" t="s">
        <v>1</v>
      </c>
      <c r="N235" s="262" t="s">
        <v>41</v>
      </c>
      <c r="O235" s="88"/>
      <c r="P235" s="263">
        <f>O235*H235</f>
        <v>0</v>
      </c>
      <c r="Q235" s="263">
        <v>0.0147</v>
      </c>
      <c r="R235" s="263">
        <f>Q235*H235</f>
        <v>0.0147</v>
      </c>
      <c r="S235" s="263">
        <v>0</v>
      </c>
      <c r="T235" s="264">
        <f>S235*H235</f>
        <v>0</v>
      </c>
      <c r="AR235" s="265" t="s">
        <v>301</v>
      </c>
      <c r="AT235" s="265" t="s">
        <v>193</v>
      </c>
      <c r="AU235" s="265" t="s">
        <v>85</v>
      </c>
      <c r="AY235" s="17" t="s">
        <v>190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83</v>
      </c>
      <c r="BK235" s="149">
        <f>ROUND(I235*H235,2)</f>
        <v>0</v>
      </c>
      <c r="BL235" s="17" t="s">
        <v>301</v>
      </c>
      <c r="BM235" s="265" t="s">
        <v>2316</v>
      </c>
    </row>
    <row r="236" spans="2:65" s="1" customFormat="1" ht="16.5" customHeight="1">
      <c r="B236" s="40"/>
      <c r="C236" s="254" t="s">
        <v>1067</v>
      </c>
      <c r="D236" s="254" t="s">
        <v>193</v>
      </c>
      <c r="E236" s="255" t="s">
        <v>2317</v>
      </c>
      <c r="F236" s="256" t="s">
        <v>2318</v>
      </c>
      <c r="G236" s="257" t="s">
        <v>2256</v>
      </c>
      <c r="H236" s="258">
        <v>1</v>
      </c>
      <c r="I236" s="259"/>
      <c r="J236" s="260">
        <f>ROUND(I236*H236,2)</f>
        <v>0</v>
      </c>
      <c r="K236" s="256" t="s">
        <v>1</v>
      </c>
      <c r="L236" s="42"/>
      <c r="M236" s="261" t="s">
        <v>1</v>
      </c>
      <c r="N236" s="262" t="s">
        <v>41</v>
      </c>
      <c r="O236" s="88"/>
      <c r="P236" s="263">
        <f>O236*H236</f>
        <v>0</v>
      </c>
      <c r="Q236" s="263">
        <v>0</v>
      </c>
      <c r="R236" s="263">
        <f>Q236*H236</f>
        <v>0</v>
      </c>
      <c r="S236" s="263">
        <v>0</v>
      </c>
      <c r="T236" s="264">
        <f>S236*H236</f>
        <v>0</v>
      </c>
      <c r="AR236" s="265" t="s">
        <v>301</v>
      </c>
      <c r="AT236" s="265" t="s">
        <v>193</v>
      </c>
      <c r="AU236" s="265" t="s">
        <v>85</v>
      </c>
      <c r="AY236" s="17" t="s">
        <v>190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83</v>
      </c>
      <c r="BK236" s="149">
        <f>ROUND(I236*H236,2)</f>
        <v>0</v>
      </c>
      <c r="BL236" s="17" t="s">
        <v>301</v>
      </c>
      <c r="BM236" s="265" t="s">
        <v>2319</v>
      </c>
    </row>
    <row r="237" spans="2:65" s="1" customFormat="1" ht="24" customHeight="1">
      <c r="B237" s="40"/>
      <c r="C237" s="254" t="s">
        <v>1071</v>
      </c>
      <c r="D237" s="254" t="s">
        <v>193</v>
      </c>
      <c r="E237" s="255" t="s">
        <v>2320</v>
      </c>
      <c r="F237" s="256" t="s">
        <v>2321</v>
      </c>
      <c r="G237" s="257" t="s">
        <v>2256</v>
      </c>
      <c r="H237" s="258">
        <v>1</v>
      </c>
      <c r="I237" s="259"/>
      <c r="J237" s="260">
        <f>ROUND(I237*H237,2)</f>
        <v>0</v>
      </c>
      <c r="K237" s="256" t="s">
        <v>1</v>
      </c>
      <c r="L237" s="42"/>
      <c r="M237" s="261" t="s">
        <v>1</v>
      </c>
      <c r="N237" s="262" t="s">
        <v>41</v>
      </c>
      <c r="O237" s="88"/>
      <c r="P237" s="263">
        <f>O237*H237</f>
        <v>0</v>
      </c>
      <c r="Q237" s="263">
        <v>0.07225</v>
      </c>
      <c r="R237" s="263">
        <f>Q237*H237</f>
        <v>0.07225</v>
      </c>
      <c r="S237" s="263">
        <v>0</v>
      </c>
      <c r="T237" s="264">
        <f>S237*H237</f>
        <v>0</v>
      </c>
      <c r="AR237" s="265" t="s">
        <v>301</v>
      </c>
      <c r="AT237" s="265" t="s">
        <v>193</v>
      </c>
      <c r="AU237" s="265" t="s">
        <v>85</v>
      </c>
      <c r="AY237" s="17" t="s">
        <v>190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83</v>
      </c>
      <c r="BK237" s="149">
        <f>ROUND(I237*H237,2)</f>
        <v>0</v>
      </c>
      <c r="BL237" s="17" t="s">
        <v>301</v>
      </c>
      <c r="BM237" s="265" t="s">
        <v>2322</v>
      </c>
    </row>
    <row r="238" spans="2:65" s="1" customFormat="1" ht="24" customHeight="1">
      <c r="B238" s="40"/>
      <c r="C238" s="254" t="s">
        <v>1075</v>
      </c>
      <c r="D238" s="254" t="s">
        <v>193</v>
      </c>
      <c r="E238" s="255" t="s">
        <v>2323</v>
      </c>
      <c r="F238" s="256" t="s">
        <v>2324</v>
      </c>
      <c r="G238" s="257" t="s">
        <v>2256</v>
      </c>
      <c r="H238" s="258">
        <v>19</v>
      </c>
      <c r="I238" s="259"/>
      <c r="J238" s="260">
        <f>ROUND(I238*H238,2)</f>
        <v>0</v>
      </c>
      <c r="K238" s="256" t="s">
        <v>1</v>
      </c>
      <c r="L238" s="42"/>
      <c r="M238" s="261" t="s">
        <v>1</v>
      </c>
      <c r="N238" s="262" t="s">
        <v>41</v>
      </c>
      <c r="O238" s="88"/>
      <c r="P238" s="263">
        <f>O238*H238</f>
        <v>0</v>
      </c>
      <c r="Q238" s="263">
        <v>0.0003</v>
      </c>
      <c r="R238" s="263">
        <f>Q238*H238</f>
        <v>0.005699999999999999</v>
      </c>
      <c r="S238" s="263">
        <v>0</v>
      </c>
      <c r="T238" s="264">
        <f>S238*H238</f>
        <v>0</v>
      </c>
      <c r="AR238" s="265" t="s">
        <v>301</v>
      </c>
      <c r="AT238" s="265" t="s">
        <v>193</v>
      </c>
      <c r="AU238" s="265" t="s">
        <v>85</v>
      </c>
      <c r="AY238" s="17" t="s">
        <v>190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83</v>
      </c>
      <c r="BK238" s="149">
        <f>ROUND(I238*H238,2)</f>
        <v>0</v>
      </c>
      <c r="BL238" s="17" t="s">
        <v>301</v>
      </c>
      <c r="BM238" s="265" t="s">
        <v>2325</v>
      </c>
    </row>
    <row r="239" spans="2:65" s="1" customFormat="1" ht="16.5" customHeight="1">
      <c r="B239" s="40"/>
      <c r="C239" s="254" t="s">
        <v>1079</v>
      </c>
      <c r="D239" s="254" t="s">
        <v>193</v>
      </c>
      <c r="E239" s="255" t="s">
        <v>2326</v>
      </c>
      <c r="F239" s="256" t="s">
        <v>2327</v>
      </c>
      <c r="G239" s="257" t="s">
        <v>2256</v>
      </c>
      <c r="H239" s="258">
        <v>9</v>
      </c>
      <c r="I239" s="259"/>
      <c r="J239" s="260">
        <f>ROUND(I239*H239,2)</f>
        <v>0</v>
      </c>
      <c r="K239" s="256" t="s">
        <v>1</v>
      </c>
      <c r="L239" s="42"/>
      <c r="M239" s="261" t="s">
        <v>1</v>
      </c>
      <c r="N239" s="262" t="s">
        <v>41</v>
      </c>
      <c r="O239" s="88"/>
      <c r="P239" s="263">
        <f>O239*H239</f>
        <v>0</v>
      </c>
      <c r="Q239" s="263">
        <v>0</v>
      </c>
      <c r="R239" s="263">
        <f>Q239*H239</f>
        <v>0</v>
      </c>
      <c r="S239" s="263">
        <v>0</v>
      </c>
      <c r="T239" s="264">
        <f>S239*H239</f>
        <v>0</v>
      </c>
      <c r="AR239" s="265" t="s">
        <v>301</v>
      </c>
      <c r="AT239" s="265" t="s">
        <v>193</v>
      </c>
      <c r="AU239" s="265" t="s">
        <v>85</v>
      </c>
      <c r="AY239" s="17" t="s">
        <v>190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83</v>
      </c>
      <c r="BK239" s="149">
        <f>ROUND(I239*H239,2)</f>
        <v>0</v>
      </c>
      <c r="BL239" s="17" t="s">
        <v>301</v>
      </c>
      <c r="BM239" s="265" t="s">
        <v>2328</v>
      </c>
    </row>
    <row r="240" spans="2:65" s="1" customFormat="1" ht="24" customHeight="1">
      <c r="B240" s="40"/>
      <c r="C240" s="254" t="s">
        <v>1085</v>
      </c>
      <c r="D240" s="254" t="s">
        <v>193</v>
      </c>
      <c r="E240" s="255" t="s">
        <v>2329</v>
      </c>
      <c r="F240" s="256" t="s">
        <v>2330</v>
      </c>
      <c r="G240" s="257" t="s">
        <v>2256</v>
      </c>
      <c r="H240" s="258">
        <v>1</v>
      </c>
      <c r="I240" s="259"/>
      <c r="J240" s="260">
        <f>ROUND(I240*H240,2)</f>
        <v>0</v>
      </c>
      <c r="K240" s="256" t="s">
        <v>1</v>
      </c>
      <c r="L240" s="42"/>
      <c r="M240" s="261" t="s">
        <v>1</v>
      </c>
      <c r="N240" s="262" t="s">
        <v>41</v>
      </c>
      <c r="O240" s="88"/>
      <c r="P240" s="263">
        <f>O240*H240</f>
        <v>0</v>
      </c>
      <c r="Q240" s="263">
        <v>0.00196</v>
      </c>
      <c r="R240" s="263">
        <f>Q240*H240</f>
        <v>0.00196</v>
      </c>
      <c r="S240" s="263">
        <v>0</v>
      </c>
      <c r="T240" s="264">
        <f>S240*H240</f>
        <v>0</v>
      </c>
      <c r="AR240" s="265" t="s">
        <v>301</v>
      </c>
      <c r="AT240" s="265" t="s">
        <v>193</v>
      </c>
      <c r="AU240" s="265" t="s">
        <v>85</v>
      </c>
      <c r="AY240" s="17" t="s">
        <v>190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83</v>
      </c>
      <c r="BK240" s="149">
        <f>ROUND(I240*H240,2)</f>
        <v>0</v>
      </c>
      <c r="BL240" s="17" t="s">
        <v>301</v>
      </c>
      <c r="BM240" s="265" t="s">
        <v>2331</v>
      </c>
    </row>
    <row r="241" spans="2:65" s="1" customFormat="1" ht="24" customHeight="1">
      <c r="B241" s="40"/>
      <c r="C241" s="254" t="s">
        <v>1089</v>
      </c>
      <c r="D241" s="254" t="s">
        <v>193</v>
      </c>
      <c r="E241" s="255" t="s">
        <v>2332</v>
      </c>
      <c r="F241" s="256" t="s">
        <v>2333</v>
      </c>
      <c r="G241" s="257" t="s">
        <v>2256</v>
      </c>
      <c r="H241" s="258">
        <v>4</v>
      </c>
      <c r="I241" s="259"/>
      <c r="J241" s="260">
        <f>ROUND(I241*H241,2)</f>
        <v>0</v>
      </c>
      <c r="K241" s="256" t="s">
        <v>1</v>
      </c>
      <c r="L241" s="42"/>
      <c r="M241" s="261" t="s">
        <v>1</v>
      </c>
      <c r="N241" s="262" t="s">
        <v>41</v>
      </c>
      <c r="O241" s="88"/>
      <c r="P241" s="263">
        <f>O241*H241</f>
        <v>0</v>
      </c>
      <c r="Q241" s="263">
        <v>0.0018</v>
      </c>
      <c r="R241" s="263">
        <f>Q241*H241</f>
        <v>0.0072</v>
      </c>
      <c r="S241" s="263">
        <v>0</v>
      </c>
      <c r="T241" s="264">
        <f>S241*H241</f>
        <v>0</v>
      </c>
      <c r="AR241" s="265" t="s">
        <v>301</v>
      </c>
      <c r="AT241" s="265" t="s">
        <v>193</v>
      </c>
      <c r="AU241" s="265" t="s">
        <v>85</v>
      </c>
      <c r="AY241" s="17" t="s">
        <v>190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83</v>
      </c>
      <c r="BK241" s="149">
        <f>ROUND(I241*H241,2)</f>
        <v>0</v>
      </c>
      <c r="BL241" s="17" t="s">
        <v>301</v>
      </c>
      <c r="BM241" s="265" t="s">
        <v>2334</v>
      </c>
    </row>
    <row r="242" spans="2:65" s="1" customFormat="1" ht="16.5" customHeight="1">
      <c r="B242" s="40"/>
      <c r="C242" s="254" t="s">
        <v>1093</v>
      </c>
      <c r="D242" s="254" t="s">
        <v>193</v>
      </c>
      <c r="E242" s="255" t="s">
        <v>2335</v>
      </c>
      <c r="F242" s="256" t="s">
        <v>2336</v>
      </c>
      <c r="G242" s="257" t="s">
        <v>2256</v>
      </c>
      <c r="H242" s="258">
        <v>5</v>
      </c>
      <c r="I242" s="259"/>
      <c r="J242" s="260">
        <f>ROUND(I242*H242,2)</f>
        <v>0</v>
      </c>
      <c r="K242" s="256" t="s">
        <v>1</v>
      </c>
      <c r="L242" s="42"/>
      <c r="M242" s="261" t="s">
        <v>1</v>
      </c>
      <c r="N242" s="262" t="s">
        <v>41</v>
      </c>
      <c r="O242" s="88"/>
      <c r="P242" s="263">
        <f>O242*H242</f>
        <v>0</v>
      </c>
      <c r="Q242" s="263">
        <v>0.0018</v>
      </c>
      <c r="R242" s="263">
        <f>Q242*H242</f>
        <v>0.009</v>
      </c>
      <c r="S242" s="263">
        <v>0</v>
      </c>
      <c r="T242" s="264">
        <f>S242*H242</f>
        <v>0</v>
      </c>
      <c r="AR242" s="265" t="s">
        <v>301</v>
      </c>
      <c r="AT242" s="265" t="s">
        <v>193</v>
      </c>
      <c r="AU242" s="265" t="s">
        <v>85</v>
      </c>
      <c r="AY242" s="17" t="s">
        <v>190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7" t="s">
        <v>83</v>
      </c>
      <c r="BK242" s="149">
        <f>ROUND(I242*H242,2)</f>
        <v>0</v>
      </c>
      <c r="BL242" s="17" t="s">
        <v>301</v>
      </c>
      <c r="BM242" s="265" t="s">
        <v>2337</v>
      </c>
    </row>
    <row r="243" spans="2:65" s="1" customFormat="1" ht="16.5" customHeight="1">
      <c r="B243" s="40"/>
      <c r="C243" s="254" t="s">
        <v>1100</v>
      </c>
      <c r="D243" s="254" t="s">
        <v>193</v>
      </c>
      <c r="E243" s="255" t="s">
        <v>2338</v>
      </c>
      <c r="F243" s="256" t="s">
        <v>2339</v>
      </c>
      <c r="G243" s="257" t="s">
        <v>267</v>
      </c>
      <c r="H243" s="258">
        <v>3</v>
      </c>
      <c r="I243" s="259"/>
      <c r="J243" s="260">
        <f>ROUND(I243*H243,2)</f>
        <v>0</v>
      </c>
      <c r="K243" s="256" t="s">
        <v>1</v>
      </c>
      <c r="L243" s="42"/>
      <c r="M243" s="261" t="s">
        <v>1</v>
      </c>
      <c r="N243" s="262" t="s">
        <v>41</v>
      </c>
      <c r="O243" s="88"/>
      <c r="P243" s="263">
        <f>O243*H243</f>
        <v>0</v>
      </c>
      <c r="Q243" s="263">
        <v>9E-05</v>
      </c>
      <c r="R243" s="263">
        <f>Q243*H243</f>
        <v>0.00027</v>
      </c>
      <c r="S243" s="263">
        <v>0</v>
      </c>
      <c r="T243" s="264">
        <f>S243*H243</f>
        <v>0</v>
      </c>
      <c r="AR243" s="265" t="s">
        <v>301</v>
      </c>
      <c r="AT243" s="265" t="s">
        <v>193</v>
      </c>
      <c r="AU243" s="265" t="s">
        <v>85</v>
      </c>
      <c r="AY243" s="17" t="s">
        <v>190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83</v>
      </c>
      <c r="BK243" s="149">
        <f>ROUND(I243*H243,2)</f>
        <v>0</v>
      </c>
      <c r="BL243" s="17" t="s">
        <v>301</v>
      </c>
      <c r="BM243" s="265" t="s">
        <v>2340</v>
      </c>
    </row>
    <row r="244" spans="2:65" s="1" customFormat="1" ht="16.5" customHeight="1">
      <c r="B244" s="40"/>
      <c r="C244" s="254" t="s">
        <v>1104</v>
      </c>
      <c r="D244" s="254" t="s">
        <v>193</v>
      </c>
      <c r="E244" s="255" t="s">
        <v>2341</v>
      </c>
      <c r="F244" s="256" t="s">
        <v>2342</v>
      </c>
      <c r="G244" s="257" t="s">
        <v>267</v>
      </c>
      <c r="H244" s="258">
        <v>5</v>
      </c>
      <c r="I244" s="259"/>
      <c r="J244" s="260">
        <f>ROUND(I244*H244,2)</f>
        <v>0</v>
      </c>
      <c r="K244" s="256" t="s">
        <v>1</v>
      </c>
      <c r="L244" s="42"/>
      <c r="M244" s="261" t="s">
        <v>1</v>
      </c>
      <c r="N244" s="262" t="s">
        <v>41</v>
      </c>
      <c r="O244" s="88"/>
      <c r="P244" s="263">
        <f>O244*H244</f>
        <v>0</v>
      </c>
      <c r="Q244" s="263">
        <v>0.00031</v>
      </c>
      <c r="R244" s="263">
        <f>Q244*H244</f>
        <v>0.00155</v>
      </c>
      <c r="S244" s="263">
        <v>0</v>
      </c>
      <c r="T244" s="264">
        <f>S244*H244</f>
        <v>0</v>
      </c>
      <c r="AR244" s="265" t="s">
        <v>301</v>
      </c>
      <c r="AT244" s="265" t="s">
        <v>193</v>
      </c>
      <c r="AU244" s="265" t="s">
        <v>85</v>
      </c>
      <c r="AY244" s="17" t="s">
        <v>190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83</v>
      </c>
      <c r="BK244" s="149">
        <f>ROUND(I244*H244,2)</f>
        <v>0</v>
      </c>
      <c r="BL244" s="17" t="s">
        <v>301</v>
      </c>
      <c r="BM244" s="265" t="s">
        <v>2343</v>
      </c>
    </row>
    <row r="245" spans="2:65" s="1" customFormat="1" ht="24" customHeight="1">
      <c r="B245" s="40"/>
      <c r="C245" s="254" t="s">
        <v>1614</v>
      </c>
      <c r="D245" s="254" t="s">
        <v>193</v>
      </c>
      <c r="E245" s="255" t="s">
        <v>2344</v>
      </c>
      <c r="F245" s="256" t="s">
        <v>2345</v>
      </c>
      <c r="G245" s="257" t="s">
        <v>296</v>
      </c>
      <c r="H245" s="258">
        <v>0.42</v>
      </c>
      <c r="I245" s="259"/>
      <c r="J245" s="260">
        <f>ROUND(I245*H245,2)</f>
        <v>0</v>
      </c>
      <c r="K245" s="256" t="s">
        <v>1</v>
      </c>
      <c r="L245" s="42"/>
      <c r="M245" s="261" t="s">
        <v>1</v>
      </c>
      <c r="N245" s="262" t="s">
        <v>41</v>
      </c>
      <c r="O245" s="88"/>
      <c r="P245" s="263">
        <f>O245*H245</f>
        <v>0</v>
      </c>
      <c r="Q245" s="263">
        <v>0</v>
      </c>
      <c r="R245" s="263">
        <f>Q245*H245</f>
        <v>0</v>
      </c>
      <c r="S245" s="263">
        <v>0</v>
      </c>
      <c r="T245" s="264">
        <f>S245*H245</f>
        <v>0</v>
      </c>
      <c r="AR245" s="265" t="s">
        <v>301</v>
      </c>
      <c r="AT245" s="265" t="s">
        <v>193</v>
      </c>
      <c r="AU245" s="265" t="s">
        <v>85</v>
      </c>
      <c r="AY245" s="17" t="s">
        <v>190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83</v>
      </c>
      <c r="BK245" s="149">
        <f>ROUND(I245*H245,2)</f>
        <v>0</v>
      </c>
      <c r="BL245" s="17" t="s">
        <v>301</v>
      </c>
      <c r="BM245" s="265" t="s">
        <v>2346</v>
      </c>
    </row>
    <row r="246" spans="2:63" s="11" customFormat="1" ht="22.8" customHeight="1">
      <c r="B246" s="238"/>
      <c r="C246" s="239"/>
      <c r="D246" s="240" t="s">
        <v>75</v>
      </c>
      <c r="E246" s="252" t="s">
        <v>2347</v>
      </c>
      <c r="F246" s="252" t="s">
        <v>2348</v>
      </c>
      <c r="G246" s="239"/>
      <c r="H246" s="239"/>
      <c r="I246" s="242"/>
      <c r="J246" s="253">
        <f>BK246</f>
        <v>0</v>
      </c>
      <c r="K246" s="239"/>
      <c r="L246" s="244"/>
      <c r="M246" s="245"/>
      <c r="N246" s="246"/>
      <c r="O246" s="246"/>
      <c r="P246" s="247">
        <f>SUM(P247:P250)</f>
        <v>0</v>
      </c>
      <c r="Q246" s="246"/>
      <c r="R246" s="247">
        <f>SUM(R247:R250)</f>
        <v>0.04925</v>
      </c>
      <c r="S246" s="246"/>
      <c r="T246" s="248">
        <f>SUM(T247:T250)</f>
        <v>0</v>
      </c>
      <c r="AR246" s="249" t="s">
        <v>85</v>
      </c>
      <c r="AT246" s="250" t="s">
        <v>75</v>
      </c>
      <c r="AU246" s="250" t="s">
        <v>83</v>
      </c>
      <c r="AY246" s="249" t="s">
        <v>190</v>
      </c>
      <c r="BK246" s="251">
        <f>SUM(BK247:BK250)</f>
        <v>0</v>
      </c>
    </row>
    <row r="247" spans="2:65" s="1" customFormat="1" ht="24" customHeight="1">
      <c r="B247" s="40"/>
      <c r="C247" s="254" t="s">
        <v>1618</v>
      </c>
      <c r="D247" s="254" t="s">
        <v>193</v>
      </c>
      <c r="E247" s="255" t="s">
        <v>2349</v>
      </c>
      <c r="F247" s="256" t="s">
        <v>2350</v>
      </c>
      <c r="G247" s="257" t="s">
        <v>2256</v>
      </c>
      <c r="H247" s="258">
        <v>5</v>
      </c>
      <c r="I247" s="259"/>
      <c r="J247" s="260">
        <f>ROUND(I247*H247,2)</f>
        <v>0</v>
      </c>
      <c r="K247" s="256" t="s">
        <v>1</v>
      </c>
      <c r="L247" s="42"/>
      <c r="M247" s="261" t="s">
        <v>1</v>
      </c>
      <c r="N247" s="262" t="s">
        <v>41</v>
      </c>
      <c r="O247" s="88"/>
      <c r="P247" s="263">
        <f>O247*H247</f>
        <v>0</v>
      </c>
      <c r="Q247" s="263">
        <v>0.0092</v>
      </c>
      <c r="R247" s="263">
        <f>Q247*H247</f>
        <v>0.046</v>
      </c>
      <c r="S247" s="263">
        <v>0</v>
      </c>
      <c r="T247" s="264">
        <f>S247*H247</f>
        <v>0</v>
      </c>
      <c r="AR247" s="265" t="s">
        <v>301</v>
      </c>
      <c r="AT247" s="265" t="s">
        <v>193</v>
      </c>
      <c r="AU247" s="265" t="s">
        <v>85</v>
      </c>
      <c r="AY247" s="17" t="s">
        <v>190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83</v>
      </c>
      <c r="BK247" s="149">
        <f>ROUND(I247*H247,2)</f>
        <v>0</v>
      </c>
      <c r="BL247" s="17" t="s">
        <v>301</v>
      </c>
      <c r="BM247" s="265" t="s">
        <v>2351</v>
      </c>
    </row>
    <row r="248" spans="2:65" s="1" customFormat="1" ht="16.5" customHeight="1">
      <c r="B248" s="40"/>
      <c r="C248" s="254" t="s">
        <v>1623</v>
      </c>
      <c r="D248" s="254" t="s">
        <v>193</v>
      </c>
      <c r="E248" s="255" t="s">
        <v>2352</v>
      </c>
      <c r="F248" s="256" t="s">
        <v>2353</v>
      </c>
      <c r="G248" s="257" t="s">
        <v>2256</v>
      </c>
      <c r="H248" s="258">
        <v>5</v>
      </c>
      <c r="I248" s="259"/>
      <c r="J248" s="260">
        <f>ROUND(I248*H248,2)</f>
        <v>0</v>
      </c>
      <c r="K248" s="256" t="s">
        <v>1</v>
      </c>
      <c r="L248" s="42"/>
      <c r="M248" s="261" t="s">
        <v>1</v>
      </c>
      <c r="N248" s="262" t="s">
        <v>41</v>
      </c>
      <c r="O248" s="88"/>
      <c r="P248" s="263">
        <f>O248*H248</f>
        <v>0</v>
      </c>
      <c r="Q248" s="263">
        <v>0.00015</v>
      </c>
      <c r="R248" s="263">
        <f>Q248*H248</f>
        <v>0.0007499999999999999</v>
      </c>
      <c r="S248" s="263">
        <v>0</v>
      </c>
      <c r="T248" s="264">
        <f>S248*H248</f>
        <v>0</v>
      </c>
      <c r="AR248" s="265" t="s">
        <v>301</v>
      </c>
      <c r="AT248" s="265" t="s">
        <v>193</v>
      </c>
      <c r="AU248" s="265" t="s">
        <v>85</v>
      </c>
      <c r="AY248" s="17" t="s">
        <v>190</v>
      </c>
      <c r="BE248" s="149">
        <f>IF(N248="základní",J248,0)</f>
        <v>0</v>
      </c>
      <c r="BF248" s="149">
        <f>IF(N248="snížená",J248,0)</f>
        <v>0</v>
      </c>
      <c r="BG248" s="149">
        <f>IF(N248="zákl. přenesená",J248,0)</f>
        <v>0</v>
      </c>
      <c r="BH248" s="149">
        <f>IF(N248="sníž. přenesená",J248,0)</f>
        <v>0</v>
      </c>
      <c r="BI248" s="149">
        <f>IF(N248="nulová",J248,0)</f>
        <v>0</v>
      </c>
      <c r="BJ248" s="17" t="s">
        <v>83</v>
      </c>
      <c r="BK248" s="149">
        <f>ROUND(I248*H248,2)</f>
        <v>0</v>
      </c>
      <c r="BL248" s="17" t="s">
        <v>301</v>
      </c>
      <c r="BM248" s="265" t="s">
        <v>2354</v>
      </c>
    </row>
    <row r="249" spans="2:65" s="1" customFormat="1" ht="16.5" customHeight="1">
      <c r="B249" s="40"/>
      <c r="C249" s="254" t="s">
        <v>1625</v>
      </c>
      <c r="D249" s="254" t="s">
        <v>193</v>
      </c>
      <c r="E249" s="255" t="s">
        <v>2355</v>
      </c>
      <c r="F249" s="256" t="s">
        <v>2356</v>
      </c>
      <c r="G249" s="257" t="s">
        <v>2256</v>
      </c>
      <c r="H249" s="258">
        <v>5</v>
      </c>
      <c r="I249" s="259"/>
      <c r="J249" s="260">
        <f>ROUND(I249*H249,2)</f>
        <v>0</v>
      </c>
      <c r="K249" s="256" t="s">
        <v>1</v>
      </c>
      <c r="L249" s="42"/>
      <c r="M249" s="261" t="s">
        <v>1</v>
      </c>
      <c r="N249" s="262" t="s">
        <v>41</v>
      </c>
      <c r="O249" s="88"/>
      <c r="P249" s="263">
        <f>O249*H249</f>
        <v>0</v>
      </c>
      <c r="Q249" s="263">
        <v>0.0005</v>
      </c>
      <c r="R249" s="263">
        <f>Q249*H249</f>
        <v>0.0025</v>
      </c>
      <c r="S249" s="263">
        <v>0</v>
      </c>
      <c r="T249" s="264">
        <f>S249*H249</f>
        <v>0</v>
      </c>
      <c r="AR249" s="265" t="s">
        <v>301</v>
      </c>
      <c r="AT249" s="265" t="s">
        <v>193</v>
      </c>
      <c r="AU249" s="265" t="s">
        <v>85</v>
      </c>
      <c r="AY249" s="17" t="s">
        <v>190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83</v>
      </c>
      <c r="BK249" s="149">
        <f>ROUND(I249*H249,2)</f>
        <v>0</v>
      </c>
      <c r="BL249" s="17" t="s">
        <v>301</v>
      </c>
      <c r="BM249" s="265" t="s">
        <v>2357</v>
      </c>
    </row>
    <row r="250" spans="2:65" s="1" customFormat="1" ht="24" customHeight="1">
      <c r="B250" s="40"/>
      <c r="C250" s="254" t="s">
        <v>1628</v>
      </c>
      <c r="D250" s="254" t="s">
        <v>193</v>
      </c>
      <c r="E250" s="255" t="s">
        <v>2358</v>
      </c>
      <c r="F250" s="256" t="s">
        <v>2359</v>
      </c>
      <c r="G250" s="257" t="s">
        <v>296</v>
      </c>
      <c r="H250" s="258">
        <v>0.049</v>
      </c>
      <c r="I250" s="259"/>
      <c r="J250" s="260">
        <f>ROUND(I250*H250,2)</f>
        <v>0</v>
      </c>
      <c r="K250" s="256" t="s">
        <v>1</v>
      </c>
      <c r="L250" s="42"/>
      <c r="M250" s="320" t="s">
        <v>1</v>
      </c>
      <c r="N250" s="321" t="s">
        <v>41</v>
      </c>
      <c r="O250" s="322"/>
      <c r="P250" s="323">
        <f>O250*H250</f>
        <v>0</v>
      </c>
      <c r="Q250" s="323">
        <v>0</v>
      </c>
      <c r="R250" s="323">
        <f>Q250*H250</f>
        <v>0</v>
      </c>
      <c r="S250" s="323">
        <v>0</v>
      </c>
      <c r="T250" s="324">
        <f>S250*H250</f>
        <v>0</v>
      </c>
      <c r="AR250" s="265" t="s">
        <v>301</v>
      </c>
      <c r="AT250" s="265" t="s">
        <v>193</v>
      </c>
      <c r="AU250" s="265" t="s">
        <v>85</v>
      </c>
      <c r="AY250" s="17" t="s">
        <v>190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83</v>
      </c>
      <c r="BK250" s="149">
        <f>ROUND(I250*H250,2)</f>
        <v>0</v>
      </c>
      <c r="BL250" s="17" t="s">
        <v>301</v>
      </c>
      <c r="BM250" s="265" t="s">
        <v>2360</v>
      </c>
    </row>
    <row r="251" spans="2:12" s="1" customFormat="1" ht="6.95" customHeight="1">
      <c r="B251" s="63"/>
      <c r="C251" s="64"/>
      <c r="D251" s="64"/>
      <c r="E251" s="64"/>
      <c r="F251" s="64"/>
      <c r="G251" s="64"/>
      <c r="H251" s="64"/>
      <c r="I251" s="199"/>
      <c r="J251" s="64"/>
      <c r="K251" s="64"/>
      <c r="L251" s="42"/>
    </row>
  </sheetData>
  <sheetProtection password="CC35" sheet="1" objects="1" scenarios="1" formatColumns="0" formatRows="0" autoFilter="0"/>
  <autoFilter ref="C137:K250"/>
  <mergeCells count="17">
    <mergeCell ref="E130:H130"/>
    <mergeCell ref="E85:H85"/>
    <mergeCell ref="E87:H87"/>
    <mergeCell ref="E89:H89"/>
    <mergeCell ref="D110:F110"/>
    <mergeCell ref="D111:F111"/>
    <mergeCell ref="D112:F112"/>
    <mergeCell ref="D113:F113"/>
    <mergeCell ref="D114:F114"/>
    <mergeCell ref="E126:H126"/>
    <mergeCell ref="E128:H128"/>
    <mergeCell ref="L2:V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DESKTOP-KI5PJMT\Mirek</dc:creator>
  <cp:keywords/>
  <dc:description/>
  <cp:lastModifiedBy>DESKTOP-KI5PJMT\Mirek</cp:lastModifiedBy>
  <dcterms:created xsi:type="dcterms:W3CDTF">2021-03-26T12:57:03Z</dcterms:created>
  <dcterms:modified xsi:type="dcterms:W3CDTF">2021-03-26T12:57:31Z</dcterms:modified>
  <cp:category/>
  <cp:version/>
  <cp:contentType/>
  <cp:contentStatus/>
</cp:coreProperties>
</file>